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875"/>
  </bookViews>
  <sheets>
    <sheet name="Расчет НМЦК" sheetId="1" r:id="rId1"/>
  </sheets>
  <calcPr calcId="144525"/>
</workbook>
</file>

<file path=xl/sharedStrings.xml><?xml version="1.0" encoding="utf-8"?>
<sst xmlns="http://schemas.openxmlformats.org/spreadsheetml/2006/main" count="26">
  <si>
    <t xml:space="preserve">                                        РАСЧЕТ НАЧАЛЬНОЙ (МАКСИМАЛЬНОЙ) ЦЕНЫ КОНТРАКТА</t>
  </si>
  <si>
    <t>Капитальный ремонт крыши здания</t>
  </si>
  <si>
    <t>Наименование работ и затрат</t>
  </si>
  <si>
    <t>Стоимость работ в ценах</t>
  </si>
  <si>
    <t>Индекс фактической 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</si>
  <si>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</si>
  <si>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                                    (руб.)</t>
  </si>
  <si>
    <t>на дату утверждения</t>
  </si>
  <si>
    <t>на дату формирования</t>
  </si>
  <si>
    <t>сметной документации "месяц/квартал" 1 кв.</t>
  </si>
  <si>
    <t>начальной (максимальной) цены контракта "месяц/</t>
  </si>
  <si>
    <t>"год" 2022</t>
  </si>
  <si>
    <t xml:space="preserve">квартал" 4 кв. </t>
  </si>
  <si>
    <t>(руб.)</t>
  </si>
  <si>
    <t>"год" 2023                            (руб.)</t>
  </si>
  <si>
    <t>Капитальный ремонт крыши (ЛСР № 02-01-01)</t>
  </si>
  <si>
    <t>Временные здания и сооружения - Фасады - 0,4%</t>
  </si>
  <si>
    <t>Размещение строительного мусора</t>
  </si>
  <si>
    <t>Итого:</t>
  </si>
  <si>
    <t>Непредвиденные затраты для объектов капитального строительства непроизводственного назначения - 2%</t>
  </si>
  <si>
    <t>Итого с непредвиденными:</t>
  </si>
  <si>
    <t xml:space="preserve">Руководствуясь п. 2 ст. 72, п. 3 ст. 219 БК РФ и принимая во внимание доведенные ЛБО, применен понижающий коэффициент (К=0,8753273689)                </t>
  </si>
  <si>
    <t>НДС (20%)</t>
  </si>
  <si>
    <t>Итого с учетом НДС</t>
  </si>
  <si>
    <t xml:space="preserve">Начало строительства – с момента заключения (01.07.2024 г) (411 дней)
Окончание строительства – 15 августа  2025 г. 
</t>
  </si>
  <si>
    <t xml:space="preserve">Кфакт.инфл = 1,0105*1,0071*1,0051*1,00*1,0037*1,0017*1,0032*1,0074*1,0013*1,0031*1,009*0,9977*
1,008*1,0013*1,0112*1,0103*1,0073*1,0048*1,0057*0,99971,0061*1,0016*1,0059*1,0014*1,0042*1,0042*1,0042= 1,1334
Апрель 2022 г. – 101,05% (1,0105); Май 2022 г. – 100,71% (1,0071); Июнь 2022 г – 100,51% (1,0051); Июль 2022 г. – 100,00% (1,00); Август 2022 г. – 100,37% (1,0037); Сентябрь 2022 г. – 100,17% (1,0017); Октябрь 2022 г. – 100,32% (1,0032); Ноябрь 2022 г. – 100,74% (1,0074); Декабрь 2022 г. – 100,13% (1,0013); Январь 2023 г. – 100,31% (1,0031); Февраль 2023 г. – 100,90% (1,009); Март 2023 г. – 99,77% (0,9977); Апрель 2023 г. – 100,8% (1,008); Май 2023 г. – 100,13% (1,0013); Июнь 2023 г. – 101,12% (1,0112); Июль 2023 г. – 101,03% (1,0103); Август 2023 г. – 100,73% (1,0073); Сентябрь 2023 г. – 100,48% (1,0048); Октябрь 2023 г. – 100,57% (1,0057); Ноябрь 2023 г. – 99,97% (0,9818); Декабрь 2023 г. – 100,61% (1,0061); Январь 2024 г. – 100,16% (1,0016); Февраль 2024 г. – 100,59% (1,0059); Март 2024 г. – 100,14% (1,0014); Апрель 2024 г. – 100,42% (1,0042); Май 2024 г. – 100,42% (1,0042); Июнь 2024 г. – 100,42 (1,0042).
4. Расчет индекса прогнозной инфляции до августа 2025 года.
Показатели долгосрочного прогноза социально-экономического развития Российской Федерации. Письмо от 28.09.2023 г № 35312-ПК/Д03и (разработан Минэкономразвития России), (по строке «Инвестиции в осн. кап»).
Ин.деф на 2024 год – 105,3% (1,053); Ежемесячный прогнозный индекс на 2024 г – 1,0043;
2024 =  (1,0043^1+1,0043^6)/2 = (1,0043+1,0261)/2=1,0152
Ин.деф на 2025 год – 104,8% (1,048); Ежемесячный прогнозный индекс на 2025 г – 1,0039;
2025 = 1,0043^6* (1,0039^1+1,0039^8)/2=1,0261*(1,0039+1,0316)/2 =1,0443
Доля 2024 = 184/411= 0,45
Доля 2025 = 227/411 = 0,55
Индекс прогноз = 0,45*1,0152+0,55*1,0443 = 0,4568 + 0,5744 = 1,0312
</t>
  </si>
</sst>
</file>

<file path=xl/styles.xml><?xml version="1.0" encoding="utf-8"?>
<styleSheet xmlns="http://schemas.openxmlformats.org/spreadsheetml/2006/main">
  <numFmts count="9">
    <numFmt numFmtId="176" formatCode="0.00000000000000"/>
    <numFmt numFmtId="177" formatCode="#,##0.000"/>
    <numFmt numFmtId="178" formatCode="_ * #,##0.00_ ;_ * \-#,##0.00_ ;_ * &quot;-&quot;??_ ;_ @_ "/>
    <numFmt numFmtId="179" formatCode="0.0000"/>
    <numFmt numFmtId="180" formatCode="0.000000000000"/>
    <numFmt numFmtId="181" formatCode="#,##0.00000"/>
    <numFmt numFmtId="182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2"/>
      <color rgb="FF464C55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sz val="9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sz val="10"/>
      <color theme="1"/>
      <name val="Calibri"/>
      <charset val="134"/>
      <scheme val="minor"/>
    </font>
    <font>
      <sz val="10"/>
      <color rgb="FF22272F"/>
      <name val="Times New Roman"/>
      <charset val="204"/>
    </font>
    <font>
      <b/>
      <sz val="10"/>
      <color rgb="FF22272F"/>
      <name val="Times New Roman"/>
      <charset val="204"/>
    </font>
    <font>
      <sz val="11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4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7" fillId="16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1" borderId="23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8" borderId="20" applyNumberFormat="0" applyAlignment="0" applyProtection="0">
      <alignment vertical="center"/>
    </xf>
    <xf numFmtId="0" fontId="17" fillId="17" borderId="21" applyNumberFormat="0" applyAlignment="0" applyProtection="0">
      <alignment vertical="center"/>
    </xf>
    <xf numFmtId="0" fontId="16" fillId="16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3" fillId="2" borderId="10" xfId="0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17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179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1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181" fontId="0" fillId="0" borderId="0" xfId="0" applyNumberFormat="1"/>
    <xf numFmtId="0" fontId="6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77" fontId="0" fillId="0" borderId="0" xfId="0" applyNumberFormat="1"/>
    <xf numFmtId="3" fontId="0" fillId="0" borderId="0" xfId="0" applyNumberFormat="1"/>
    <xf numFmtId="2" fontId="0" fillId="0" borderId="0" xfId="0" applyNumberFormat="1"/>
    <xf numFmtId="180" fontId="0" fillId="0" borderId="0" xfId="0" applyNumberFormat="1"/>
    <xf numFmtId="176" fontId="0" fillId="0" borderId="0" xfId="0" applyNumberForma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31"/>
  <sheetViews>
    <sheetView showGridLines="0" tabSelected="1" workbookViewId="0">
      <selection activeCell="I5" sqref="I5"/>
    </sheetView>
  </sheetViews>
  <sheetFormatPr defaultColWidth="9" defaultRowHeight="14.4"/>
  <cols>
    <col min="2" max="2" width="62.287037037037" customWidth="1"/>
    <col min="3" max="3" width="19.8518518518519" customWidth="1"/>
    <col min="4" max="4" width="13" customWidth="1"/>
    <col min="5" max="5" width="21.8518518518519" customWidth="1"/>
    <col min="6" max="6" width="15.1388888888889" customWidth="1"/>
    <col min="7" max="7" width="20.5740740740741" customWidth="1"/>
    <col min="8" max="8" width="13.5740740740741" customWidth="1"/>
    <col min="9" max="9" width="17.1388888888889" customWidth="1"/>
    <col min="10" max="10" width="9.57407407407407" customWidth="1"/>
  </cols>
  <sheetData>
    <row r="4" spans="2:7">
      <c r="B4" s="1" t="s">
        <v>0</v>
      </c>
      <c r="C4" s="1"/>
      <c r="D4" s="1"/>
      <c r="E4" s="1"/>
      <c r="F4" s="1"/>
      <c r="G4" s="2"/>
    </row>
    <row r="5" spans="2:7">
      <c r="B5" s="2"/>
      <c r="C5" s="2"/>
      <c r="D5" s="2"/>
      <c r="E5" s="2"/>
      <c r="F5" s="2"/>
      <c r="G5" s="2"/>
    </row>
    <row r="6" ht="21.75" customHeight="1" spans="2:7">
      <c r="B6" s="3" t="s">
        <v>1</v>
      </c>
      <c r="C6" s="3"/>
      <c r="D6" s="3"/>
      <c r="E6" s="3"/>
      <c r="F6" s="3"/>
      <c r="G6" s="3"/>
    </row>
    <row r="7" ht="15.6" spans="2:2">
      <c r="B7" s="4"/>
    </row>
    <row r="8" ht="15.15" spans="2:7">
      <c r="B8" s="5"/>
      <c r="C8" s="5"/>
      <c r="D8" s="5"/>
      <c r="E8" s="5"/>
      <c r="F8" s="5"/>
      <c r="G8" s="5"/>
    </row>
    <row r="9" ht="33" customHeight="1" spans="2:7">
      <c r="B9" s="6" t="s">
        <v>2</v>
      </c>
      <c r="C9" s="7" t="s">
        <v>3</v>
      </c>
      <c r="D9" s="8" t="s">
        <v>4</v>
      </c>
      <c r="E9" s="9" t="s">
        <v>3</v>
      </c>
      <c r="F9" s="6" t="s">
        <v>5</v>
      </c>
      <c r="G9" s="6" t="s">
        <v>6</v>
      </c>
    </row>
    <row r="10" ht="32.45" customHeight="1" spans="2:7">
      <c r="B10" s="6"/>
      <c r="C10" s="10" t="s">
        <v>7</v>
      </c>
      <c r="D10" s="8"/>
      <c r="E10" s="9" t="s">
        <v>8</v>
      </c>
      <c r="F10" s="6"/>
      <c r="G10" s="6"/>
    </row>
    <row r="11" ht="57" customHeight="1" spans="2:7">
      <c r="B11" s="6"/>
      <c r="C11" s="10" t="s">
        <v>9</v>
      </c>
      <c r="D11" s="8"/>
      <c r="E11" s="9" t="s">
        <v>10</v>
      </c>
      <c r="F11" s="6"/>
      <c r="G11" s="6"/>
    </row>
    <row r="12" ht="16.15" customHeight="1" spans="2:7">
      <c r="B12" s="6"/>
      <c r="C12" s="10" t="s">
        <v>11</v>
      </c>
      <c r="D12" s="8"/>
      <c r="E12" s="9" t="s">
        <v>12</v>
      </c>
      <c r="F12" s="6"/>
      <c r="G12" s="6"/>
    </row>
    <row r="13" ht="45" customHeight="1" spans="2:7">
      <c r="B13" s="11"/>
      <c r="C13" s="12" t="s">
        <v>13</v>
      </c>
      <c r="D13" s="13"/>
      <c r="E13" s="14" t="s">
        <v>14</v>
      </c>
      <c r="F13" s="11"/>
      <c r="G13" s="11"/>
    </row>
    <row r="14" ht="16.35" spans="2:7">
      <c r="B14" s="6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ht="38.25" customHeight="1" spans="1:7">
      <c r="A15" s="15"/>
      <c r="B15" s="16" t="s">
        <v>15</v>
      </c>
      <c r="C15" s="17">
        <v>17336030</v>
      </c>
      <c r="D15" s="18">
        <v>1.1334</v>
      </c>
      <c r="E15" s="17">
        <f>D15*C15</f>
        <v>19648656.402</v>
      </c>
      <c r="F15" s="19">
        <v>1.0312</v>
      </c>
      <c r="G15" s="20">
        <f t="shared" ref="G15:G17" si="0">F15*E15</f>
        <v>20261694.4817424</v>
      </c>
    </row>
    <row r="16" ht="27.75" customHeight="1" spans="1:7">
      <c r="A16" s="15"/>
      <c r="B16" s="21" t="s">
        <v>16</v>
      </c>
      <c r="C16" s="22">
        <v>69344.12</v>
      </c>
      <c r="D16" s="23">
        <v>1.1334</v>
      </c>
      <c r="E16" s="22">
        <f>C16*D16</f>
        <v>78594.625608</v>
      </c>
      <c r="F16" s="24">
        <v>1.0312</v>
      </c>
      <c r="G16" s="25">
        <f>E16*F16</f>
        <v>81046.7779269696</v>
      </c>
    </row>
    <row r="17" ht="21.75" customHeight="1" spans="1:8">
      <c r="A17" s="15"/>
      <c r="B17" s="26" t="s">
        <v>17</v>
      </c>
      <c r="C17" s="22">
        <v>287469.4</v>
      </c>
      <c r="D17" s="23">
        <v>1.1334</v>
      </c>
      <c r="E17" s="22">
        <f>C17*D17</f>
        <v>325817.81796</v>
      </c>
      <c r="F17" s="24">
        <v>1.0312</v>
      </c>
      <c r="G17" s="25">
        <f t="shared" si="0"/>
        <v>335983.333880352</v>
      </c>
      <c r="H17" s="27"/>
    </row>
    <row r="18" ht="21.75" customHeight="1" spans="1:8">
      <c r="A18" s="15"/>
      <c r="B18" s="28" t="s">
        <v>18</v>
      </c>
      <c r="C18" s="22">
        <f>C15+C17+C16</f>
        <v>17692843.52</v>
      </c>
      <c r="D18" s="24"/>
      <c r="E18" s="22">
        <f>E17+E15+E16</f>
        <v>20053068.845568</v>
      </c>
      <c r="F18" s="29"/>
      <c r="G18" s="25">
        <f>G17+G15+G16</f>
        <v>20678724.5935497</v>
      </c>
      <c r="H18" s="27"/>
    </row>
    <row r="19" ht="36.75" customHeight="1" spans="1:9">
      <c r="A19" s="15"/>
      <c r="B19" s="28" t="s">
        <v>19</v>
      </c>
      <c r="C19" s="22">
        <f>C18*0.02</f>
        <v>353856.8704</v>
      </c>
      <c r="D19" s="24"/>
      <c r="E19" s="22">
        <f>E18*0.02</f>
        <v>401061.37691136</v>
      </c>
      <c r="F19" s="29"/>
      <c r="G19" s="25">
        <f>G18*0.02</f>
        <v>413574.491870994</v>
      </c>
      <c r="H19" s="30"/>
      <c r="I19" s="49"/>
    </row>
    <row r="20" ht="21" customHeight="1" spans="1:8">
      <c r="A20" s="15"/>
      <c r="B20" s="28" t="s">
        <v>20</v>
      </c>
      <c r="C20" s="22">
        <f>C19+C18</f>
        <v>18046700.3904</v>
      </c>
      <c r="D20" s="24"/>
      <c r="E20" s="22">
        <f>E19+E18</f>
        <v>20454130.2224794</v>
      </c>
      <c r="F20" s="29"/>
      <c r="G20" s="25">
        <f>G19+G18</f>
        <v>21092299.0854207</v>
      </c>
      <c r="H20" s="30"/>
    </row>
    <row r="21" ht="25.5" customHeight="1" spans="1:8">
      <c r="A21" s="15"/>
      <c r="B21" s="31" t="s">
        <v>21</v>
      </c>
      <c r="C21" s="17"/>
      <c r="D21" s="19"/>
      <c r="E21" s="17"/>
      <c r="F21" s="32"/>
      <c r="G21" s="20">
        <f>G20*0.8753273689</f>
        <v>18462666.6624932</v>
      </c>
      <c r="H21" s="30"/>
    </row>
    <row r="22" ht="16.35" spans="2:9">
      <c r="B22" s="33" t="s">
        <v>22</v>
      </c>
      <c r="C22" s="34">
        <f>C20*0.2</f>
        <v>3609340.07808</v>
      </c>
      <c r="D22" s="35"/>
      <c r="E22" s="36">
        <f>E20*0.2</f>
        <v>4090826.04449587</v>
      </c>
      <c r="F22" s="37"/>
      <c r="G22" s="36">
        <f>G21*0.2+0.005</f>
        <v>3692533.33749864</v>
      </c>
      <c r="I22" s="50"/>
    </row>
    <row r="23" ht="16.35" spans="2:10">
      <c r="B23" s="26" t="s">
        <v>23</v>
      </c>
      <c r="C23" s="38">
        <f>C22+C20+0.001</f>
        <v>21656040.46948</v>
      </c>
      <c r="D23" s="39"/>
      <c r="E23" s="17">
        <f>E22+E20</f>
        <v>24544956.2669752</v>
      </c>
      <c r="F23" s="40"/>
      <c r="G23" s="41">
        <f>G22+G21</f>
        <v>22155199.9999918</v>
      </c>
      <c r="J23" s="51"/>
    </row>
    <row r="24" spans="2:9">
      <c r="B24" s="42"/>
      <c r="C24" s="43"/>
      <c r="D24" s="43"/>
      <c r="E24" s="43"/>
      <c r="F24" s="43"/>
      <c r="G24" s="43"/>
      <c r="I24" s="52"/>
    </row>
    <row r="25" ht="37.5" customHeight="1" spans="2:7">
      <c r="B25" s="44" t="s">
        <v>24</v>
      </c>
      <c r="C25" s="44"/>
      <c r="D25" s="43"/>
      <c r="E25" s="43"/>
      <c r="F25" s="43"/>
      <c r="G25" s="43"/>
    </row>
    <row r="26" ht="3" customHeight="1" spans="2:7">
      <c r="B26" s="45"/>
      <c r="C26" s="43"/>
      <c r="D26" s="43"/>
      <c r="E26" s="43"/>
      <c r="F26" s="43"/>
      <c r="G26" s="43"/>
    </row>
    <row r="27" ht="16.5" customHeight="1" spans="2:9">
      <c r="B27" s="46"/>
      <c r="C27" s="46"/>
      <c r="D27" s="46"/>
      <c r="E27" s="46"/>
      <c r="F27" s="46"/>
      <c r="G27" s="46"/>
      <c r="I27" s="53"/>
    </row>
    <row r="28" ht="9.75" customHeight="1" spans="9:9">
      <c r="I28" s="52"/>
    </row>
    <row r="29" ht="349" customHeight="1" spans="2:7">
      <c r="B29" s="44" t="s">
        <v>25</v>
      </c>
      <c r="C29" s="44"/>
      <c r="D29" s="47"/>
      <c r="E29" s="47"/>
      <c r="F29" s="47"/>
      <c r="G29" s="47"/>
    </row>
    <row r="30" spans="2:7">
      <c r="B30" s="48"/>
      <c r="C30" s="48"/>
      <c r="D30" s="48"/>
      <c r="E30" s="48"/>
      <c r="F30" s="48"/>
      <c r="G30" s="48"/>
    </row>
    <row r="31" spans="2:7">
      <c r="B31" s="1"/>
      <c r="C31" s="1"/>
      <c r="D31" s="1"/>
      <c r="E31" s="1"/>
      <c r="F31" s="1"/>
      <c r="G31" s="1"/>
    </row>
  </sheetData>
  <mergeCells count="11">
    <mergeCell ref="B4:F4"/>
    <mergeCell ref="B6:G6"/>
    <mergeCell ref="B25:C25"/>
    <mergeCell ref="B27:G27"/>
    <mergeCell ref="B29:C29"/>
    <mergeCell ref="B30:G30"/>
    <mergeCell ref="B31:G31"/>
    <mergeCell ref="B9:B13"/>
    <mergeCell ref="D9:D13"/>
    <mergeCell ref="F9:F13"/>
    <mergeCell ref="G9:G13"/>
  </mergeCells>
  <pageMargins left="0" right="0.118055555555556" top="0.747916666666667" bottom="0.55" header="0.313888888888889" footer="0.313888888888889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Расчет НМЦК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odayn</cp:lastModifiedBy>
  <dcterms:created xsi:type="dcterms:W3CDTF">2006-09-16T00:00:00Z</dcterms:created>
  <dcterms:modified xsi:type="dcterms:W3CDTF">2024-06-24T12:25:28Z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