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/>
  </bookViews>
  <sheets>
    <sheet name="Лихая" sheetId="5" r:id="rId1"/>
  </sheets>
  <calcPr calcId="144525"/>
</workbook>
</file>

<file path=xl/sharedStrings.xml><?xml version="1.0" encoding="utf-8"?>
<sst xmlns="http://schemas.openxmlformats.org/spreadsheetml/2006/main" count="192">
  <si>
    <t xml:space="preserve">ОБОСНОВАНИЕ НАЧАЛЬНОЙ (МАКСИМАЛЬНОЙ) ЦЕНЫ </t>
  </si>
  <si>
    <t>МУНИЦИПАЛЬНОГО КОНТРАКТА</t>
  </si>
  <si>
    <r>
      <t>Объект закупки:</t>
    </r>
    <r>
      <rPr>
        <b/>
        <sz val="13"/>
        <rFont val="Times New Roman"/>
        <charset val="204"/>
      </rPr>
      <t xml:space="preserve">     Работы связанные с осуществлением регулярных перевозок пассажиров </t>
    </r>
  </si>
  <si>
    <t xml:space="preserve"> и багажа автомобильным транспортом по регулируемым тарифам</t>
  </si>
  <si>
    <t xml:space="preserve">Маршрут № 110 " х. Лихой -х Комиссаровка" через п. Розет, п. Чичерино, мкр Лиховской </t>
  </si>
  <si>
    <t>Методы определения</t>
  </si>
  <si>
    <t>Обоснование применения методов определения начальной (максимальной) цены контракта (НМЦК)</t>
  </si>
  <si>
    <t>начальной (максимальной) цены контракта</t>
  </si>
  <si>
    <t>Тарифный метод</t>
  </si>
  <si>
    <t xml:space="preserve"> Постановлением Региональной службы по тарифам Ростовской области № 76/2 от 27.12.2022г..</t>
  </si>
  <si>
    <r>
      <t xml:space="preserve"> </t>
    </r>
    <r>
      <rPr>
        <sz val="13"/>
        <rFont val="Times New Roman"/>
        <charset val="204"/>
      </rPr>
      <t>(часть 8 статьи 22 Федерального закона № 44-ФЗ)</t>
    </r>
  </si>
  <si>
    <t>Обоснование начальной (максимальной) цены контракта проводилось в соответствии с требованиями  Приказа Минтранса России от 20 октября 2021 №351 «Об утверждении порядка определения начальной (максимальной) цены контракта, а также цены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транспортом» и  внесении изменений в порядок определения начальной (максимальной) цены контракта, а также цены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транспортом, утвержденный приказом Министерства транспорта РФ  от 20 октября 2021 №351 .</t>
  </si>
  <si>
    <r>
      <t xml:space="preserve">Расчет НМЦК по маршруту № 110  "х. Лихой -х Комиссаровка" через п. Розет,п. Чичерино,мкр Лиховской </t>
    </r>
    <r>
      <rPr>
        <b/>
        <sz val="13"/>
        <rFont val="Times New Roman"/>
        <charset val="204"/>
      </rPr>
      <t xml:space="preserve"> </t>
    </r>
    <r>
      <rPr>
        <sz val="13"/>
        <rFont val="Times New Roman"/>
        <charset val="204"/>
      </rPr>
      <t xml:space="preserve">приведён в приложении 1  «Обоснование начальной (максимальной) цены контракта»  </t>
    </r>
  </si>
  <si>
    <t xml:space="preserve">В  соответствии  с  частью 2 статьи 72   Бюджетного  кодекса   Российской  Федерации  государственные </t>
  </si>
  <si>
    <t xml:space="preserve"> (муниципальные)  контракты  заключаются и оплачиваются в пределах  лимитов  бюджетных  обязательств, </t>
  </si>
  <si>
    <t xml:space="preserve"> за  исключением   случаев,  установленных   пунктом 3  указанной   статьи.  При  этом  в  соответствии  с </t>
  </si>
  <si>
    <t xml:space="preserve">положениями  бюджетного   законодательства  цена    заключаемого   контракта  ограничивается  пределами </t>
  </si>
  <si>
    <t xml:space="preserve">лимитов бюджетных обязательств. </t>
  </si>
  <si>
    <t>Следовательно, Заказчик вправе указать цену меньшую, чем в представленном обосновании НМЦК, и (или),</t>
  </si>
  <si>
    <t>соответствующую выделенным лимитам бюджетных обязательств.</t>
  </si>
  <si>
    <t xml:space="preserve"> На период с  01.08.2023г. по 31.12.2023г.  на выполнение работ, связанных с осуществлением регулярных</t>
  </si>
  <si>
    <t xml:space="preserve"> перевозок пассажиров и багажа автомобильным транспортом по регулируемым тарифам по внутрирайонным</t>
  </si>
  <si>
    <t>маршрутам   на   территории   Красносулинского   района,  к  НМЦК   применен  понижающий  коэффициент</t>
  </si>
  <si>
    <t xml:space="preserve">0,280461309925 и определена сумма в размере 265995,87 рублей. </t>
  </si>
  <si>
    <t xml:space="preserve">НМЦК  на маршрут № 110  "х. Лихой -х Комиссаровка" через п. Розет,п. Чичерино,мкр Лиховской   </t>
  </si>
  <si>
    <t xml:space="preserve">на период  с  01.08.2023г. по 31.12.2023г.  определена с учетом лимитов </t>
  </si>
  <si>
    <t>финансирования и составила 265995,87 рублей</t>
  </si>
  <si>
    <t>Расчет начальной (максимальной) цены контракта</t>
  </si>
  <si>
    <t xml:space="preserve">На выполнение  работ связанных с осуществлением регулярных перевозок пассажиров </t>
  </si>
  <si>
    <t xml:space="preserve">  и багажа автомобильным транспортом  по регулируемым тарифам</t>
  </si>
  <si>
    <t>Приложение№1</t>
  </si>
  <si>
    <t>Расчет максимальной себестоитмости 1км пробега автобусов</t>
  </si>
  <si>
    <t xml:space="preserve">Маршрут № 110_" х. Лихой -х. Комиссаровка" через п. Розет, п. Чичерино, мкр Лиховской   </t>
  </si>
  <si>
    <t>( по контракту автобус среднего класса)</t>
  </si>
  <si>
    <t xml:space="preserve">  Наименование показателя</t>
  </si>
  <si>
    <t>Обозначение показателя</t>
  </si>
  <si>
    <t>Ед. изм.</t>
  </si>
  <si>
    <t>Значение</t>
  </si>
  <si>
    <t xml:space="preserve">Расходы на оплату труда водителей транспортных средств                    </t>
  </si>
  <si>
    <t xml:space="preserve">       Ротв = 12 х 1,2 х ЗПВ х АЧt х kпз х Iпц/(Lх ФРВв), руб./км</t>
  </si>
  <si>
    <t xml:space="preserve">Расходы на оплату труда водителей транспортных средств на 1 км пробега </t>
  </si>
  <si>
    <t>Poтв</t>
  </si>
  <si>
    <t>руб./км</t>
  </si>
  <si>
    <t xml:space="preserve">Количество месяцев </t>
  </si>
  <si>
    <t>Коэффициент, учитывающий расходы на оплату труда основного и дополнительного отпуска водителя, а также расходы на ЗП подменного водителя на период отпуска основного водителя</t>
  </si>
  <si>
    <t>-</t>
  </si>
  <si>
    <t xml:space="preserve">Расчетная  месячная оплата труда водителя  транспортного средства             ЗПВ = СЗП х Кзп х Км  </t>
  </si>
  <si>
    <t>ЗПВ</t>
  </si>
  <si>
    <t>руб.</t>
  </si>
  <si>
    <t>Среднемесячная номинальная начисленная заработная плата работников крупных и средних предприятий и некоммерческих организаций всех отраслей экономики за ближайший истекший отчетный период с данными Росстата (среднемесячная заработная плата работников организаций Красносулинского района по данным Росстата  за январь-декабрь  2022года составляет-35967,1 рублей.)</t>
  </si>
  <si>
    <t>СЗП</t>
  </si>
  <si>
    <r>
      <t>Коэффициент, учитывающий дифференциацию заработной платы водителей в зависимости от класса транспортного средства и вида маршрутов   (</t>
    </r>
    <r>
      <rPr>
        <i/>
        <sz val="11"/>
        <rFont val="Times New Roman"/>
        <charset val="204"/>
      </rPr>
      <t>водитель автобуса особо малого класса-0,95;водитель автобуса малого класса-1,0; водитель автобуса среднего класса-1,1; водитель автобуса большого класса-1,6)</t>
    </r>
  </si>
  <si>
    <t>Кзп</t>
  </si>
  <si>
    <t>Коэффициент, учитывающий особенности рынка труда в городах с численностью населения свыше миллиона человек,  (для городов с численностью населения свыше 1млн.чел.не менее 0,8, для прочих муниципальных образований-1,0)</t>
  </si>
  <si>
    <t>Км</t>
  </si>
  <si>
    <t xml:space="preserve">Количество часов работы транспортного средства                                   </t>
  </si>
  <si>
    <t>АЧt</t>
  </si>
  <si>
    <t>час</t>
  </si>
  <si>
    <t>Коэффициент, характеризующий продолжительность подготовительно-заключительного времени прохождения предрейсовых инструктажей и медицинских осмотров водителя</t>
  </si>
  <si>
    <t>kпз</t>
  </si>
  <si>
    <t>Индекс потребительских цен</t>
  </si>
  <si>
    <t>Iпц</t>
  </si>
  <si>
    <t>Пробег транспортного средства</t>
  </si>
  <si>
    <t>L</t>
  </si>
  <si>
    <t>км</t>
  </si>
  <si>
    <t>Фонд рабочего времени водителя ТС при соблюдении нормальной 40-часовой продолжительности рабочего времени в неделю (1772,0часв год)   1772 : 12 х 5 = 738,33</t>
  </si>
  <si>
    <t>ФРВв</t>
  </si>
  <si>
    <t>Отчисления на социальные нужды водителей транспортных средств              СР = Ротв*(Стс/100)</t>
  </si>
  <si>
    <t>Отчисления на соц нужды от оплаты труда водителей</t>
  </si>
  <si>
    <t>Сp</t>
  </si>
  <si>
    <t>Расходы на оплату труда водителей ТС на 1 км пробега</t>
  </si>
  <si>
    <t>Суммарный тариф отчислений на социальные нужды</t>
  </si>
  <si>
    <t>Стс</t>
  </si>
  <si>
    <t>%</t>
  </si>
  <si>
    <t>Расходы на топливо для транспортных средств Рт =Цт х (Hs/100 х (1+0.01 х D) + ( Нот/Vэ х Nз/12)) х  Iт</t>
  </si>
  <si>
    <t xml:space="preserve">Расходы на топливо на 1 км пробега </t>
  </si>
  <si>
    <r>
      <t>P</t>
    </r>
    <r>
      <rPr>
        <b/>
        <vertAlign val="subscript"/>
        <sz val="12"/>
        <rFont val="Times New Roman"/>
        <charset val="204"/>
      </rPr>
      <t>T</t>
    </r>
  </si>
  <si>
    <t>Цена 1 л топлива</t>
  </si>
  <si>
    <t>Цт</t>
  </si>
  <si>
    <t>51,30 рублей за январь 2022 год по данным Росстат Ростовская обл.)</t>
  </si>
  <si>
    <t xml:space="preserve">Транспортная норма расхода топлива на пробег автобуса в расчете на 100 км  (норма расхода на автобус среднего класса применяемое на предприятии)         </t>
  </si>
  <si>
    <t>Hs</t>
  </si>
  <si>
    <t>л/ км</t>
  </si>
  <si>
    <t>Поправочный коэффициент к норме, учитывающий особенности эксплуатации</t>
  </si>
  <si>
    <t>D</t>
  </si>
  <si>
    <t>Норма расхода топлива на работу отопителей салона, л/ч (для автобусов большого класса -3,5л., для автобусов малого класса-0, для автобусов среднего класса -2,5л.)</t>
  </si>
  <si>
    <t>Нот</t>
  </si>
  <si>
    <t>литр</t>
  </si>
  <si>
    <t>Планируемая в соответствии с условиями контракта количество месяцев работы отопителя салона ( с 15 ноября по 15 марта Ростовская область)</t>
  </si>
  <si>
    <t>Nз</t>
  </si>
  <si>
    <t>месяц</t>
  </si>
  <si>
    <t>Планируемая в соответствии с расписанием эксплуатационная скорость</t>
  </si>
  <si>
    <t>Vэ</t>
  </si>
  <si>
    <t>км/час</t>
  </si>
  <si>
    <t>Индекс цен производителей нефтепродуктов</t>
  </si>
  <si>
    <t>Iт</t>
  </si>
  <si>
    <t>Расходы на смазочные и прочие эксплуатационные материалы для ТС в расчете на 1 км пробега              Рсм = 0,075*Рт</t>
  </si>
  <si>
    <t>Расходы на смазочные и прочие эксплуатационные материалы</t>
  </si>
  <si>
    <r>
      <t>P</t>
    </r>
    <r>
      <rPr>
        <b/>
        <vertAlign val="subscript"/>
        <sz val="11"/>
        <rFont val="Times New Roman"/>
        <charset val="204"/>
      </rPr>
      <t>CM</t>
    </r>
  </si>
  <si>
    <t>Расходы на топливо в расчете на 1 км пробега</t>
  </si>
  <si>
    <t>Рт</t>
  </si>
  <si>
    <t>Отношение расходов на смазочные и прочие эксплуатационные материалы к расходам на топливо для транспортных средств</t>
  </si>
  <si>
    <t>Расходы на износ и ремонт шин транспортных средств               Рш = Уш*Iм</t>
  </si>
  <si>
    <t>Расходы на износ и ремонт шин</t>
  </si>
  <si>
    <r>
      <t>P</t>
    </r>
    <r>
      <rPr>
        <b/>
        <vertAlign val="subscript"/>
        <sz val="12"/>
        <rFont val="Times New Roman"/>
        <charset val="204"/>
      </rPr>
      <t>ш</t>
    </r>
  </si>
  <si>
    <t>Базовые удельные расходы на шины</t>
  </si>
  <si>
    <r>
      <t>У</t>
    </r>
    <r>
      <rPr>
        <b/>
        <vertAlign val="subscript"/>
        <sz val="12"/>
        <rFont val="Times New Roman"/>
        <charset val="204"/>
      </rPr>
      <t>ш</t>
    </r>
  </si>
  <si>
    <t xml:space="preserve"> ( по приказу Минтранса №470 от 6.11.2020г  базовый удельный расход для автобуса большого класса принимается равнымне менее-0,84,для автобусов малого класса-0,28,для автобусов среднего класса -не менее-0,66 )</t>
  </si>
  <si>
    <r>
      <t>Индекс цен на машины и оборудование 2018-2021годы                                                                                        (</t>
    </r>
    <r>
      <rPr>
        <i/>
        <sz val="11"/>
        <rFont val="Times New Roman"/>
        <charset val="204"/>
      </rPr>
      <t>2018г-1,058, 2019г.-1,056, 2020г.-1,051, 2021г-1,047)</t>
    </r>
  </si>
  <si>
    <r>
      <t>I</t>
    </r>
    <r>
      <rPr>
        <b/>
        <vertAlign val="subscript"/>
        <sz val="12"/>
        <rFont val="Times New Roman"/>
        <charset val="204"/>
      </rPr>
      <t>м</t>
    </r>
  </si>
  <si>
    <t>Расходы на техническое обслуживание и ремонт транспортных средств        Рто = ФОТрр + Рзч</t>
  </si>
  <si>
    <t>Расходы на ТО и ремонт</t>
  </si>
  <si>
    <r>
      <t>P</t>
    </r>
    <r>
      <rPr>
        <b/>
        <vertAlign val="subscript"/>
        <sz val="12"/>
        <rFont val="Times New Roman"/>
        <charset val="204"/>
      </rPr>
      <t>TO</t>
    </r>
  </si>
  <si>
    <t>Расходы на зачасти и материалы, используемые при техническом обслуживании и ремонте ТС в расчете на 1 км пробега</t>
  </si>
  <si>
    <t>Рзчt</t>
  </si>
  <si>
    <t>Расходы на оплату труда ремонтных рабочих с отчислениями на социальные  нужды</t>
  </si>
  <si>
    <t>ФОТpp</t>
  </si>
  <si>
    <t>ФОТрр = (12 х ЗПР/ФРВ) х Iпц х (Тт/Кто + Тр х Ккр) х 0,001 х (1 +Стс/100), руб./км</t>
  </si>
  <si>
    <t>Коэффициент приведения базовой удельной трудоемкости технического обслуживания и ремонта транспортных средств к 1 км пробега</t>
  </si>
  <si>
    <t>мес.</t>
  </si>
  <si>
    <t>Коэффициент, учитывающий расходы на оплату труда основного и дополнительного ремонтного рабочего, а также расходы на ЗП подменного ремонтного рабочего на период отпусков</t>
  </si>
  <si>
    <t>Расчетная месячная оплата труда</t>
  </si>
  <si>
    <t>ЗПР</t>
  </si>
  <si>
    <t>ЗПР = СЗПхКзхКм</t>
  </si>
  <si>
    <t>Коэффициент, учитывающий дифференциацию в оплате труда ремонтных рабочих в зависимости от вида маршрута</t>
  </si>
  <si>
    <t>Кз</t>
  </si>
  <si>
    <r>
      <t xml:space="preserve"> ( </t>
    </r>
    <r>
      <rPr>
        <i/>
        <sz val="11"/>
        <rFont val="Times New Roman"/>
        <charset val="204"/>
      </rPr>
      <t>Прочие маршруты   по 01.01.2022 г ремонтный рабочий 0,9)</t>
    </r>
  </si>
  <si>
    <r>
      <t xml:space="preserve">Коэффициент, учитывающий особенности рынка труда в городах с численностью населения свыше миллиона человек ( </t>
    </r>
    <r>
      <rPr>
        <i/>
        <sz val="11"/>
        <rFont val="Times New Roman"/>
        <charset val="204"/>
      </rPr>
      <t>для прочих муниципальных образований 1,0)</t>
    </r>
  </si>
  <si>
    <t>Базовая удельная трудоемкость технического обслуживания транспортных средств, час/1000км</t>
  </si>
  <si>
    <t>Тт</t>
  </si>
  <si>
    <t xml:space="preserve"> (для автобусов особо малого класса не менее 5,9, для автобусов среднего класса- не менее 9,3, для автобуса малого класса-8,0;для автобусов большого класса- не менее 13,3)</t>
  </si>
  <si>
    <r>
      <t>Коэффициент корректировки базовой удельной трудоемкости технического обслуживания транспортных средств (</t>
    </r>
    <r>
      <rPr>
        <i/>
        <sz val="11"/>
        <rFont val="Times New Roman"/>
        <charset val="204"/>
      </rPr>
      <t>для Ростовской области 1,0)</t>
    </r>
  </si>
  <si>
    <t>Кто</t>
  </si>
  <si>
    <t>Базовая удельная трудоемкость текущего ремонта ТС, час/1000км</t>
  </si>
  <si>
    <t>Tp</t>
  </si>
  <si>
    <t xml:space="preserve"> (для автобусов особо малого класса  – не менее 5,4,для автобусов среднего класса - не менее 7,8, для автобуса малого класса-6,4;для автобусов большого класса - не менее 10,2)</t>
  </si>
  <si>
    <t>Коэффициент корректировки базовой  удельной трудоемкости текущего ремонта транспортных средств</t>
  </si>
  <si>
    <t>Ккр</t>
  </si>
  <si>
    <t xml:space="preserve">в зависимости от природно-климатических условий </t>
  </si>
  <si>
    <r>
      <t>(</t>
    </r>
    <r>
      <rPr>
        <i/>
        <sz val="11"/>
        <rFont val="Times New Roman"/>
        <charset val="204"/>
      </rPr>
      <t>для Ростовской области 0,9)</t>
    </r>
  </si>
  <si>
    <t>Фонд рабочего времени ремонтного рабочего(1812 :12 х5=755)</t>
  </si>
  <si>
    <t>ФРВрр</t>
  </si>
  <si>
    <t xml:space="preserve">Расходы на запчасти   и материалы, используемые при техническом обслуживании и ремонте транспортных средств, руб./км         </t>
  </si>
  <si>
    <r>
      <t>P</t>
    </r>
    <r>
      <rPr>
        <b/>
        <vertAlign val="subscript"/>
        <sz val="12"/>
        <rFont val="Times New Roman"/>
        <charset val="204"/>
      </rPr>
      <t>ЗЧ</t>
    </r>
  </si>
  <si>
    <t xml:space="preserve">   Рзч = Узч км х Кзч х Iм</t>
  </si>
  <si>
    <r>
      <t xml:space="preserve">Базовые удельные расходы на запчасти и материалы, для транспортных средств, на 1км пробега </t>
    </r>
    <r>
      <rPr>
        <i/>
        <sz val="11"/>
        <rFont val="Times New Roman"/>
        <charset val="204"/>
      </rPr>
      <t>(для автобусов особо малого класса – не мене 2,2, для автобусов среднего класса - не менее 3,6, для автобуса малого класса-3,2, для автобусов большого класса - не менее 6,4)</t>
    </r>
  </si>
  <si>
    <t>Узч км</t>
  </si>
  <si>
    <r>
      <t>Коэффициент корректировки базовых удельных расходов на запасные части и материалы в зависимости от природно-климатических условий   (для</t>
    </r>
    <r>
      <rPr>
        <i/>
        <sz val="11"/>
        <rFont val="Times New Roman"/>
        <charset val="204"/>
      </rPr>
      <t xml:space="preserve"> Ростовской области 0,9)</t>
    </r>
  </si>
  <si>
    <t>Кзч</t>
  </si>
  <si>
    <r>
      <t>Индекс цен на машины и оборудование 2018-2021годы                                                    (</t>
    </r>
    <r>
      <rPr>
        <i/>
        <sz val="11"/>
        <rFont val="Times New Roman"/>
        <charset val="204"/>
      </rPr>
      <t>2018г-1,058, 2019г.-1,056, 2020г.-1,051, 2021г-1,047)</t>
    </r>
  </si>
  <si>
    <t>Прочие расходы по обычным видам деятельности в сумме с косвенными расходами для транспортных средств             ПКР = Кпрх(Рт+Рсм+Рш+Рто)</t>
  </si>
  <si>
    <r>
      <t>Прочие расходы по обычным видам деятельности в сумме с косвенными расходами для транспортных средств</t>
    </r>
    <r>
      <rPr>
        <b/>
        <sz val="11"/>
        <rFont val="Times New Roman"/>
        <charset val="204"/>
      </rPr>
      <t xml:space="preserve"> </t>
    </r>
  </si>
  <si>
    <t>ПКР</t>
  </si>
  <si>
    <r>
      <t xml:space="preserve">Отношение суммы прочих расходов по обычным видам деятельности и косвенных расходов к переменным расходам </t>
    </r>
    <r>
      <rPr>
        <i/>
        <sz val="11"/>
        <rFont val="Times New Roman"/>
        <charset val="204"/>
      </rPr>
      <t>( предусмотренный контрактом планируемый пробег  на данном маршруте,   до 50  тыс.км Кпр=0,755)</t>
    </r>
  </si>
  <si>
    <t>Кпр</t>
  </si>
  <si>
    <t>доля</t>
  </si>
  <si>
    <t>Расходы на топливо на 1 км пробега</t>
  </si>
  <si>
    <r>
      <t>P</t>
    </r>
    <r>
      <rPr>
        <b/>
        <vertAlign val="subscript"/>
        <sz val="12"/>
        <rFont val="Times New Roman"/>
        <charset val="204"/>
      </rPr>
      <t>CM</t>
    </r>
  </si>
  <si>
    <t>Максимальная себестоимость 1 км пробега транспортных средств   S = Pотв + СР + Рт + Рсм + Рш + Рто + ПКР;</t>
  </si>
  <si>
    <t>S</t>
  </si>
  <si>
    <t>Уровень рентабельности, обеспечивающий экономически устойчивую деятельность</t>
  </si>
  <si>
    <t>R</t>
  </si>
  <si>
    <t>Коэффициент использования пробега</t>
  </si>
  <si>
    <t>β</t>
  </si>
  <si>
    <t>Установленное реестром маршрутов, в отношении маршрутов, предусмотренных контрактом, максимальное количество транспортных средств</t>
  </si>
  <si>
    <t>M</t>
  </si>
  <si>
    <t>ед.</t>
  </si>
  <si>
    <t>Средняя рыночная стоимость транспортных средств</t>
  </si>
  <si>
    <t>Ц</t>
  </si>
  <si>
    <t>Срок полезного использования транспортных средств</t>
  </si>
  <si>
    <t>Тn</t>
  </si>
  <si>
    <t>лет</t>
  </si>
  <si>
    <t>Общее количество месяцев исполнения контрактов, в том числе не полных</t>
  </si>
  <si>
    <t>r</t>
  </si>
  <si>
    <t>шт.</t>
  </si>
  <si>
    <t xml:space="preserve">Индекс цен на машины и оборудование </t>
  </si>
  <si>
    <t>Iм</t>
  </si>
  <si>
    <t>Стоимость приобретения и установки в ТС оборудования для безналичной оплаты</t>
  </si>
  <si>
    <t>Со</t>
  </si>
  <si>
    <t>Размер субсидий (от предоставления льгот на проезд пассажиров)</t>
  </si>
  <si>
    <t>Ссуб.</t>
  </si>
  <si>
    <t>Планируемая плата за проезд пассажиров и провоз багажа, оставляемая в распоряжении подрядчика П=По х It</t>
  </si>
  <si>
    <t>П</t>
  </si>
  <si>
    <t xml:space="preserve">Индекс изменения тарифов на перевозки пассажиров и багажа </t>
  </si>
  <si>
    <t>It</t>
  </si>
  <si>
    <t>Фактическая плата за проезд в 2022 году</t>
  </si>
  <si>
    <t>По</t>
  </si>
  <si>
    <t xml:space="preserve">Максимальная стоимость работы транспортных средств 
С=(S * R * L / β)+М * Ц *Iм* r /(12 * Тn)
</t>
  </si>
  <si>
    <t>С</t>
  </si>
  <si>
    <t xml:space="preserve">Максимальная стоимость работы транспортных средств на 1км пробега
</t>
  </si>
  <si>
    <t>руб./км.</t>
  </si>
  <si>
    <r>
      <t xml:space="preserve">НМЦК = </t>
    </r>
    <r>
      <rPr>
        <b/>
        <sz val="13"/>
        <rFont val="Symbol"/>
        <charset val="2"/>
      </rPr>
      <t>S</t>
    </r>
    <r>
      <rPr>
        <b/>
        <sz val="13"/>
        <rFont val="Times New Roman"/>
        <charset val="204"/>
      </rPr>
      <t xml:space="preserve"> (С + Со) – Ссуб – П</t>
    </r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</si>
</sst>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0.0"/>
    <numFmt numFmtId="179" formatCode="#,##0.00_р_."/>
    <numFmt numFmtId="180" formatCode="0.00000000"/>
    <numFmt numFmtId="181" formatCode="0.000"/>
  </numFmts>
  <fonts count="38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Times New Roman"/>
      <charset val="204"/>
    </font>
    <font>
      <b/>
      <sz val="14"/>
      <name val="Times New Roman"/>
      <charset val="204"/>
    </font>
    <font>
      <b/>
      <sz val="13"/>
      <name val="Times New Roman"/>
      <charset val="204"/>
    </font>
    <font>
      <b/>
      <u/>
      <sz val="13"/>
      <name val="Times New Roman"/>
      <charset val="204"/>
    </font>
    <font>
      <b/>
      <u/>
      <sz val="12"/>
      <name val="Times New Roman"/>
      <charset val="204"/>
    </font>
    <font>
      <sz val="12"/>
      <name val="Times New Roman"/>
      <charset val="204"/>
    </font>
    <font>
      <sz val="13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sz val="1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vertAlign val="subscript"/>
      <sz val="12"/>
      <name val="Times New Roman"/>
      <charset val="204"/>
    </font>
    <font>
      <b/>
      <vertAlign val="subscript"/>
      <sz val="11"/>
      <name val="Times New Roman"/>
      <charset val="204"/>
    </font>
    <font>
      <b/>
      <sz val="13"/>
      <name val="Symbol"/>
      <charset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34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2" fillId="20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3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1" borderId="37" applyNumberFormat="0" applyAlignment="0" applyProtection="0">
      <alignment vertical="center"/>
    </xf>
    <xf numFmtId="0" fontId="33" fillId="37" borderId="43" applyNumberFormat="0" applyAlignment="0" applyProtection="0">
      <alignment vertical="center"/>
    </xf>
    <xf numFmtId="0" fontId="19" fillId="20" borderId="37" applyNumberFormat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8" fillId="0" borderId="0" xfId="0" applyFont="1" applyFill="1" applyAlignment="1"/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/>
    </xf>
    <xf numFmtId="0" fontId="2" fillId="0" borderId="13" xfId="0" applyFont="1" applyBorder="1" applyAlignment="1">
      <alignment horizontal="justify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2" borderId="14" xfId="0" applyFont="1" applyFill="1" applyBorder="1" applyAlignment="1">
      <alignment horizontal="justify" wrapText="1"/>
    </xf>
    <xf numFmtId="0" fontId="4" fillId="2" borderId="15" xfId="0" applyFont="1" applyFill="1" applyBorder="1" applyAlignment="1">
      <alignment horizontal="justify" wrapText="1"/>
    </xf>
    <xf numFmtId="0" fontId="4" fillId="2" borderId="16" xfId="0" applyFont="1" applyFill="1" applyBorder="1" applyAlignment="1">
      <alignment horizontal="justify" wrapText="1"/>
    </xf>
    <xf numFmtId="0" fontId="4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justify" wrapText="1"/>
    </xf>
    <xf numFmtId="0" fontId="9" fillId="0" borderId="13" xfId="0" applyFont="1" applyBorder="1" applyAlignment="1">
      <alignment horizontal="justify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81" fontId="7" fillId="3" borderId="18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justify" wrapText="1"/>
    </xf>
    <xf numFmtId="0" fontId="2" fillId="0" borderId="13" xfId="0" applyFont="1" applyBorder="1" applyAlignment="1">
      <alignment horizontal="justify" wrapText="1"/>
    </xf>
    <xf numFmtId="0" fontId="7" fillId="3" borderId="1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justify" wrapText="1"/>
    </xf>
    <xf numFmtId="0" fontId="10" fillId="0" borderId="13" xfId="0" applyFont="1" applyBorder="1" applyAlignment="1">
      <alignment horizontal="justify" wrapText="1"/>
    </xf>
    <xf numFmtId="2" fontId="7" fillId="3" borderId="18" xfId="0" applyNumberFormat="1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178" fontId="7" fillId="3" borderId="18" xfId="0" applyNumberFormat="1" applyFont="1" applyFill="1" applyBorder="1" applyAlignment="1">
      <alignment horizontal="center" wrapText="1"/>
    </xf>
    <xf numFmtId="178" fontId="7" fillId="4" borderId="19" xfId="0" applyNumberFormat="1" applyFont="1" applyFill="1" applyBorder="1" applyAlignment="1">
      <alignment horizontal="center" wrapText="1"/>
    </xf>
    <xf numFmtId="178" fontId="7" fillId="5" borderId="13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7" fillId="3" borderId="14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181" fontId="9" fillId="3" borderId="21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181" fontId="7" fillId="3" borderId="13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justify" wrapText="1"/>
    </xf>
    <xf numFmtId="0" fontId="4" fillId="2" borderId="25" xfId="0" applyFont="1" applyFill="1" applyBorder="1" applyAlignment="1">
      <alignment horizontal="justify" wrapText="1"/>
    </xf>
    <xf numFmtId="0" fontId="4" fillId="2" borderId="26" xfId="0" applyFont="1" applyFill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181" fontId="9" fillId="3" borderId="29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justify" wrapText="1"/>
    </xf>
    <xf numFmtId="0" fontId="2" fillId="0" borderId="18" xfId="0" applyFont="1" applyBorder="1" applyAlignment="1">
      <alignment horizontal="justify"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2" fontId="9" fillId="3" borderId="30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justify" wrapText="1"/>
    </xf>
    <xf numFmtId="0" fontId="2" fillId="0" borderId="16" xfId="0" applyFont="1" applyBorder="1" applyAlignment="1">
      <alignment horizontal="justify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2" fontId="7" fillId="0" borderId="21" xfId="0" applyNumberFormat="1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30" xfId="0" applyFont="1" applyBorder="1" applyAlignment="1">
      <alignment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7" fillId="5" borderId="1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justify" wrapText="1"/>
    </xf>
    <xf numFmtId="0" fontId="2" fillId="3" borderId="13" xfId="0" applyFont="1" applyFill="1" applyBorder="1" applyAlignment="1">
      <alignment horizontal="justify" wrapText="1"/>
    </xf>
    <xf numFmtId="180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2" xfId="0" applyFont="1" applyFill="1" applyBorder="1" applyAlignment="1">
      <alignment horizontal="justify" wrapText="1"/>
    </xf>
    <xf numFmtId="0" fontId="4" fillId="2" borderId="20" xfId="0" applyFont="1" applyFill="1" applyBorder="1" applyAlignment="1">
      <alignment horizontal="justify" wrapText="1"/>
    </xf>
    <xf numFmtId="0" fontId="4" fillId="2" borderId="13" xfId="0" applyFont="1" applyFill="1" applyBorder="1" applyAlignment="1">
      <alignment horizontal="justify" wrapText="1"/>
    </xf>
    <xf numFmtId="0" fontId="2" fillId="3" borderId="14" xfId="0" applyFont="1" applyFill="1" applyBorder="1" applyAlignment="1">
      <alignment horizontal="justify" wrapText="1"/>
    </xf>
    <xf numFmtId="0" fontId="2" fillId="3" borderId="16" xfId="0" applyFont="1" applyFill="1" applyBorder="1" applyAlignment="1">
      <alignment horizontal="justify" wrapText="1"/>
    </xf>
    <xf numFmtId="0" fontId="10" fillId="3" borderId="14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181" fontId="10" fillId="3" borderId="21" xfId="0" applyNumberFormat="1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justify" wrapText="1"/>
    </xf>
    <xf numFmtId="0" fontId="2" fillId="3" borderId="18" xfId="0" applyFont="1" applyFill="1" applyBorder="1" applyAlignment="1">
      <alignment horizontal="justify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181" fontId="10" fillId="3" borderId="30" xfId="0" applyNumberFormat="1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181" fontId="2" fillId="0" borderId="18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justify" wrapText="1"/>
    </xf>
    <xf numFmtId="0" fontId="2" fillId="0" borderId="23" xfId="0" applyFont="1" applyBorder="1" applyAlignment="1">
      <alignment horizontal="justify" wrapText="1"/>
    </xf>
    <xf numFmtId="0" fontId="10" fillId="0" borderId="22" xfId="0" applyFont="1" applyBorder="1" applyAlignment="1">
      <alignment horizontal="justify" wrapText="1"/>
    </xf>
    <xf numFmtId="0" fontId="10" fillId="0" borderId="23" xfId="0" applyFont="1" applyBorder="1" applyAlignment="1">
      <alignment horizontal="justify" wrapText="1"/>
    </xf>
    <xf numFmtId="0" fontId="11" fillId="0" borderId="22" xfId="0" applyFont="1" applyBorder="1" applyAlignment="1">
      <alignment horizontal="justify" wrapText="1"/>
    </xf>
    <xf numFmtId="0" fontId="11" fillId="0" borderId="23" xfId="0" applyFont="1" applyBorder="1" applyAlignment="1">
      <alignment horizontal="justify" wrapText="1"/>
    </xf>
    <xf numFmtId="0" fontId="2" fillId="0" borderId="23" xfId="0" applyFont="1" applyBorder="1" applyAlignment="1">
      <alignment horizontal="center" wrapText="1"/>
    </xf>
    <xf numFmtId="0" fontId="4" fillId="2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0" fontId="7" fillId="0" borderId="14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3" fillId="0" borderId="14" xfId="0" applyFont="1" applyBorder="1" applyAlignment="1">
      <alignment horizontal="justify" wrapText="1"/>
    </xf>
    <xf numFmtId="0" fontId="13" fillId="0" borderId="16" xfId="0" applyFont="1" applyBorder="1" applyAlignment="1">
      <alignment horizontal="justify" wrapText="1"/>
    </xf>
    <xf numFmtId="0" fontId="11" fillId="3" borderId="17" xfId="0" applyFont="1" applyFill="1" applyBorder="1" applyAlignment="1">
      <alignment horizontal="left" wrapText="1"/>
    </xf>
    <xf numFmtId="0" fontId="11" fillId="3" borderId="18" xfId="0" applyFont="1" applyFill="1" applyBorder="1" applyAlignment="1">
      <alignment horizontal="left" wrapText="1"/>
    </xf>
    <xf numFmtId="0" fontId="13" fillId="0" borderId="17" xfId="0" applyFont="1" applyBorder="1" applyAlignment="1">
      <alignment horizontal="justify" wrapText="1"/>
    </xf>
    <xf numFmtId="0" fontId="13" fillId="0" borderId="18" xfId="0" applyFont="1" applyBorder="1" applyAlignment="1">
      <alignment horizontal="justify" wrapText="1"/>
    </xf>
    <xf numFmtId="0" fontId="7" fillId="3" borderId="30" xfId="0" applyFont="1" applyFill="1" applyBorder="1" applyAlignment="1">
      <alignment horizontal="center" wrapText="1"/>
    </xf>
    <xf numFmtId="181" fontId="7" fillId="3" borderId="21" xfId="0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justify" wrapText="1"/>
    </xf>
    <xf numFmtId="0" fontId="7" fillId="0" borderId="13" xfId="0" applyFont="1" applyBorder="1" applyAlignment="1">
      <alignment horizontal="justify" wrapText="1"/>
    </xf>
    <xf numFmtId="181" fontId="9" fillId="3" borderId="13" xfId="0" applyNumberFormat="1" applyFont="1" applyFill="1" applyBorder="1" applyAlignment="1">
      <alignment horizontal="center" wrapText="1"/>
    </xf>
    <xf numFmtId="181" fontId="9" fillId="3" borderId="18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justify" wrapText="1"/>
    </xf>
    <xf numFmtId="0" fontId="4" fillId="0" borderId="16" xfId="0" applyFont="1" applyBorder="1" applyAlignment="1">
      <alignment horizontal="justify" wrapText="1"/>
    </xf>
    <xf numFmtId="181" fontId="9" fillId="5" borderId="21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181" fontId="9" fillId="5" borderId="30" xfId="0" applyNumberFormat="1" applyFont="1" applyFill="1" applyBorder="1" applyAlignment="1">
      <alignment horizontal="center" wrapText="1"/>
    </xf>
    <xf numFmtId="0" fontId="14" fillId="0" borderId="0" xfId="0" applyFont="1"/>
    <xf numFmtId="0" fontId="13" fillId="0" borderId="12" xfId="0" applyFont="1" applyBorder="1" applyAlignment="1">
      <alignment horizontal="justify" wrapText="1"/>
    </xf>
    <xf numFmtId="0" fontId="13" fillId="0" borderId="13" xfId="0" applyFont="1" applyBorder="1" applyAlignment="1">
      <alignment horizontal="justify" wrapText="1"/>
    </xf>
    <xf numFmtId="0" fontId="9" fillId="3" borderId="14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0" fillId="0" borderId="17" xfId="0" applyFont="1" applyBorder="1" applyAlignment="1">
      <alignment horizontal="justify" wrapText="1"/>
    </xf>
    <xf numFmtId="0" fontId="10" fillId="0" borderId="18" xfId="0" applyFont="1" applyBorder="1" applyAlignment="1">
      <alignment horizontal="justify" wrapText="1"/>
    </xf>
    <xf numFmtId="0" fontId="9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justify" wrapText="1"/>
    </xf>
    <xf numFmtId="0" fontId="11" fillId="0" borderId="18" xfId="0" applyFont="1" applyBorder="1" applyAlignment="1">
      <alignment horizontal="justify" wrapText="1"/>
    </xf>
    <xf numFmtId="0" fontId="7" fillId="5" borderId="30" xfId="0" applyFont="1" applyFill="1" applyBorder="1" applyAlignment="1">
      <alignment horizontal="center" wrapText="1"/>
    </xf>
    <xf numFmtId="178" fontId="7" fillId="0" borderId="18" xfId="0" applyNumberFormat="1" applyFont="1" applyBorder="1" applyAlignment="1">
      <alignment horizont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2" fillId="0" borderId="34" xfId="0" applyFont="1" applyBorder="1" applyAlignment="1">
      <alignment horizontal="justify" wrapText="1"/>
    </xf>
    <xf numFmtId="0" fontId="2" fillId="0" borderId="19" xfId="0" applyFont="1" applyBorder="1" applyAlignment="1">
      <alignment horizontal="justify" wrapText="1"/>
    </xf>
    <xf numFmtId="0" fontId="9" fillId="0" borderId="3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178" fontId="7" fillId="5" borderId="19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justify" wrapText="1"/>
    </xf>
    <xf numFmtId="0" fontId="10" fillId="0" borderId="16" xfId="0" applyFont="1" applyBorder="1" applyAlignment="1">
      <alignment horizontal="justify" wrapText="1"/>
    </xf>
    <xf numFmtId="181" fontId="9" fillId="0" borderId="21" xfId="0" applyNumberFormat="1" applyFont="1" applyBorder="1" applyAlignment="1">
      <alignment horizontal="center" wrapText="1"/>
    </xf>
    <xf numFmtId="181" fontId="9" fillId="0" borderId="30" xfId="0" applyNumberFormat="1" applyFont="1" applyBorder="1" applyAlignment="1">
      <alignment horizontal="center" wrapText="1"/>
    </xf>
    <xf numFmtId="181" fontId="9" fillId="3" borderId="30" xfId="0" applyNumberFormat="1" applyFont="1" applyFill="1" applyBorder="1" applyAlignment="1">
      <alignment horizontal="center" wrapText="1"/>
    </xf>
    <xf numFmtId="181" fontId="7" fillId="0" borderId="18" xfId="0" applyNumberFormat="1" applyFont="1" applyBorder="1" applyAlignment="1">
      <alignment horizontal="center" wrapText="1"/>
    </xf>
    <xf numFmtId="181" fontId="7" fillId="0" borderId="16" xfId="0" applyNumberFormat="1" applyFont="1" applyBorder="1" applyAlignment="1">
      <alignment horizontal="center" wrapText="1"/>
    </xf>
    <xf numFmtId="0" fontId="4" fillId="6" borderId="14" xfId="0" applyFont="1" applyFill="1" applyBorder="1" applyAlignment="1">
      <alignment horizontal="left" wrapText="1"/>
    </xf>
    <xf numFmtId="0" fontId="4" fillId="6" borderId="16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181" fontId="9" fillId="6" borderId="21" xfId="0" applyNumberFormat="1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 wrapText="1"/>
    </xf>
    <xf numFmtId="0" fontId="9" fillId="6" borderId="17" xfId="0" applyFont="1" applyFill="1" applyBorder="1" applyAlignment="1">
      <alignment wrapText="1"/>
    </xf>
    <xf numFmtId="0" fontId="9" fillId="6" borderId="18" xfId="0" applyFont="1" applyFill="1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9" fillId="6" borderId="30" xfId="0" applyFont="1" applyFill="1" applyBorder="1" applyAlignment="1">
      <alignment wrapText="1"/>
    </xf>
    <xf numFmtId="0" fontId="7" fillId="0" borderId="35" xfId="0" applyFont="1" applyBorder="1" applyAlignment="1">
      <alignment horizontal="center" wrapText="1"/>
    </xf>
    <xf numFmtId="2" fontId="7" fillId="0" borderId="35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2" fontId="7" fillId="5" borderId="30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178" fontId="7" fillId="0" borderId="35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81" fontId="7" fillId="6" borderId="13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179" fontId="7" fillId="0" borderId="1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2"/>
  <sheetViews>
    <sheetView showGridLines="0" tabSelected="1" zoomScale="55" zoomScaleNormal="55" workbookViewId="0">
      <selection activeCell="J10" sqref="J10"/>
    </sheetView>
  </sheetViews>
  <sheetFormatPr defaultColWidth="9" defaultRowHeight="14.4"/>
  <cols>
    <col min="1" max="1" width="1.71296296296296" style="1" customWidth="1"/>
    <col min="2" max="2" width="62.287037037037" style="1" customWidth="1"/>
    <col min="3" max="3" width="5.85185185185185" style="1" customWidth="1"/>
    <col min="4" max="4" width="7" style="1" customWidth="1"/>
    <col min="5" max="5" width="7.57407407407407" style="1" customWidth="1"/>
    <col min="6" max="6" width="4.57407407407407" style="1" customWidth="1"/>
    <col min="7" max="7" width="26.5740740740741" style="1" customWidth="1"/>
    <col min="8" max="8" width="9" style="1"/>
    <col min="9" max="9" width="15.712962962963" style="1" customWidth="1"/>
    <col min="10" max="16384" width="9" style="1"/>
  </cols>
  <sheetData>
    <row r="1" ht="13.5" customHeight="1" spans="1:7">
      <c r="A1" s="2"/>
      <c r="B1" s="3"/>
      <c r="D1" s="2"/>
      <c r="E1" s="2"/>
      <c r="F1" s="2"/>
      <c r="G1" s="2"/>
    </row>
    <row r="2" ht="16.8" spans="1:7">
      <c r="A2" s="4" t="s">
        <v>0</v>
      </c>
      <c r="B2" s="4"/>
      <c r="C2" s="4"/>
      <c r="D2" s="4"/>
      <c r="E2" s="4"/>
      <c r="F2" s="4"/>
      <c r="G2" s="4"/>
    </row>
    <row r="3" ht="16.8" spans="1:7">
      <c r="A3" s="4" t="s">
        <v>1</v>
      </c>
      <c r="B3" s="4"/>
      <c r="C3" s="4"/>
      <c r="D3" s="4"/>
      <c r="E3" s="4"/>
      <c r="F3" s="4"/>
      <c r="G3" s="4"/>
    </row>
    <row r="4" ht="16.8" spans="1:7">
      <c r="A4" s="5" t="s">
        <v>2</v>
      </c>
      <c r="B4" s="5"/>
      <c r="C4" s="5"/>
      <c r="D4" s="5"/>
      <c r="E4" s="5"/>
      <c r="F4" s="5"/>
      <c r="G4" s="5"/>
    </row>
    <row r="5" ht="13.5" customHeight="1" spans="1:7">
      <c r="A5" s="4" t="s">
        <v>3</v>
      </c>
      <c r="B5" s="4"/>
      <c r="C5" s="4"/>
      <c r="D5" s="4"/>
      <c r="E5" s="4"/>
      <c r="F5" s="4"/>
      <c r="G5" s="4"/>
    </row>
    <row r="6" ht="5.25" customHeight="1" spans="1:7">
      <c r="A6" s="2"/>
      <c r="B6" s="6"/>
      <c r="D6" s="2"/>
      <c r="E6" s="2"/>
      <c r="F6" s="2"/>
      <c r="G6" s="2"/>
    </row>
    <row r="7" ht="36.75" customHeight="1" spans="1:7">
      <c r="A7" s="7" t="s">
        <v>4</v>
      </c>
      <c r="B7" s="7"/>
      <c r="C7" s="7"/>
      <c r="D7" s="7"/>
      <c r="E7" s="7"/>
      <c r="F7" s="7"/>
      <c r="G7" s="7"/>
    </row>
    <row r="8" ht="12.75" customHeight="1" spans="1:7">
      <c r="A8" s="2"/>
      <c r="B8" s="8" t="s">
        <v>5</v>
      </c>
      <c r="C8" s="9" t="s">
        <v>6</v>
      </c>
      <c r="D8" s="10"/>
      <c r="E8" s="10"/>
      <c r="F8" s="10"/>
      <c r="G8" s="11"/>
    </row>
    <row r="9" ht="27" customHeight="1" spans="1:7">
      <c r="A9" s="2"/>
      <c r="B9" s="12" t="s">
        <v>7</v>
      </c>
      <c r="C9" s="13"/>
      <c r="D9" s="14"/>
      <c r="E9" s="14"/>
      <c r="F9" s="14"/>
      <c r="G9" s="15"/>
    </row>
    <row r="10" ht="50.25" customHeight="1" spans="1:7">
      <c r="A10" s="2"/>
      <c r="B10" s="16" t="s">
        <v>8</v>
      </c>
      <c r="C10" s="17" t="s">
        <v>9</v>
      </c>
      <c r="D10" s="18"/>
      <c r="E10" s="18"/>
      <c r="F10" s="18"/>
      <c r="G10" s="19"/>
    </row>
    <row r="11" ht="22.5" customHeight="1" spans="1:7">
      <c r="A11" s="2"/>
      <c r="B11" s="20" t="s">
        <v>10</v>
      </c>
      <c r="C11" s="21"/>
      <c r="D11" s="22"/>
      <c r="E11" s="22"/>
      <c r="F11" s="22"/>
      <c r="G11" s="23"/>
    </row>
    <row r="12" ht="15.75" customHeight="1" spans="1:7">
      <c r="A12" s="2"/>
      <c r="B12" s="24"/>
      <c r="C12" s="25"/>
      <c r="D12" s="26"/>
      <c r="E12" s="26"/>
      <c r="F12" s="26"/>
      <c r="G12" s="27"/>
    </row>
    <row r="13" ht="351.75" customHeight="1" spans="1:7">
      <c r="A13" s="2"/>
      <c r="B13" s="28"/>
      <c r="C13" s="24" t="s">
        <v>11</v>
      </c>
      <c r="D13" s="29"/>
      <c r="E13" s="29"/>
      <c r="F13" s="29"/>
      <c r="G13" s="30"/>
    </row>
    <row r="14" ht="89.25" customHeight="1" spans="1:7">
      <c r="A14" s="2"/>
      <c r="B14" s="31"/>
      <c r="C14" s="32" t="s">
        <v>12</v>
      </c>
      <c r="D14" s="33"/>
      <c r="E14" s="33"/>
      <c r="F14" s="33"/>
      <c r="G14" s="34"/>
    </row>
    <row r="15" ht="16.8" spans="1:7">
      <c r="A15" s="2"/>
      <c r="B15" s="35" t="s">
        <v>13</v>
      </c>
      <c r="C15" s="35"/>
      <c r="D15" s="35"/>
      <c r="E15" s="35"/>
      <c r="F15" s="35"/>
      <c r="G15" s="35"/>
    </row>
    <row r="16" ht="16.8" spans="1:7">
      <c r="A16" s="2"/>
      <c r="B16" s="36" t="s">
        <v>14</v>
      </c>
      <c r="C16" s="36"/>
      <c r="D16" s="36"/>
      <c r="E16" s="36"/>
      <c r="F16" s="36"/>
      <c r="G16" s="36"/>
    </row>
    <row r="17" ht="16.8" spans="1:7">
      <c r="A17" s="2"/>
      <c r="B17" s="36" t="s">
        <v>15</v>
      </c>
      <c r="C17" s="36"/>
      <c r="D17" s="36"/>
      <c r="E17" s="36"/>
      <c r="F17" s="36"/>
      <c r="G17" s="36"/>
    </row>
    <row r="18" ht="16.8" spans="1:7">
      <c r="A18" s="2"/>
      <c r="B18" s="36" t="s">
        <v>16</v>
      </c>
      <c r="C18" s="36"/>
      <c r="D18" s="36"/>
      <c r="E18" s="36"/>
      <c r="F18" s="36"/>
      <c r="G18" s="36"/>
    </row>
    <row r="19" ht="16.8" spans="1:7">
      <c r="A19" s="2"/>
      <c r="B19" s="36" t="s">
        <v>17</v>
      </c>
      <c r="C19" s="36"/>
      <c r="D19" s="36"/>
      <c r="E19" s="36"/>
      <c r="F19" s="36"/>
      <c r="G19" s="36"/>
    </row>
    <row r="20" ht="16.8" spans="1:7">
      <c r="A20" s="2"/>
      <c r="B20" s="37" t="s">
        <v>18</v>
      </c>
      <c r="C20" s="37"/>
      <c r="D20" s="37"/>
      <c r="E20" s="37"/>
      <c r="F20" s="37"/>
      <c r="G20" s="37"/>
    </row>
    <row r="21" ht="16.8" spans="1:7">
      <c r="A21" s="2"/>
      <c r="B21" s="37" t="s">
        <v>19</v>
      </c>
      <c r="C21" s="37"/>
      <c r="D21" s="37"/>
      <c r="E21" s="37"/>
      <c r="F21" s="37"/>
      <c r="G21" s="37"/>
    </row>
    <row r="22" ht="16.8" spans="1:7">
      <c r="A22" s="2"/>
      <c r="B22" s="37" t="s">
        <v>20</v>
      </c>
      <c r="C22" s="37"/>
      <c r="D22" s="37"/>
      <c r="E22" s="37"/>
      <c r="F22" s="37"/>
      <c r="G22" s="37"/>
    </row>
    <row r="23" ht="16.8" spans="1:7">
      <c r="A23" s="38"/>
      <c r="B23" s="37" t="s">
        <v>21</v>
      </c>
      <c r="C23" s="37"/>
      <c r="D23" s="37"/>
      <c r="E23" s="37"/>
      <c r="F23" s="37"/>
      <c r="G23" s="37"/>
    </row>
    <row r="24" ht="16.8" spans="1:7">
      <c r="A24" s="38"/>
      <c r="B24" s="36" t="s">
        <v>22</v>
      </c>
      <c r="C24" s="36"/>
      <c r="D24" s="36"/>
      <c r="E24" s="36"/>
      <c r="F24" s="36"/>
      <c r="G24" s="36"/>
    </row>
    <row r="25" ht="16.8" spans="1:9">
      <c r="A25" s="38"/>
      <c r="B25" s="39" t="s">
        <v>23</v>
      </c>
      <c r="C25" s="39"/>
      <c r="D25" s="39"/>
      <c r="E25" s="39"/>
      <c r="F25" s="39"/>
      <c r="G25" s="39"/>
      <c r="H25" s="40"/>
      <c r="I25" s="127"/>
    </row>
    <row r="26" ht="12.75" customHeight="1" spans="1:7">
      <c r="A26" s="38"/>
      <c r="B26" s="36"/>
      <c r="C26" s="36"/>
      <c r="D26" s="36"/>
      <c r="E26" s="36"/>
      <c r="F26" s="36"/>
      <c r="G26" s="36"/>
    </row>
    <row r="27" ht="30" customHeight="1" spans="1:7">
      <c r="A27" s="41" t="s">
        <v>24</v>
      </c>
      <c r="B27" s="41"/>
      <c r="C27" s="41"/>
      <c r="D27" s="41"/>
      <c r="E27" s="41"/>
      <c r="F27" s="41"/>
      <c r="G27" s="41"/>
    </row>
    <row r="28" ht="16.8" spans="1:7">
      <c r="A28" s="42" t="s">
        <v>25</v>
      </c>
      <c r="B28" s="42"/>
      <c r="C28" s="42"/>
      <c r="D28" s="42"/>
      <c r="E28" s="42"/>
      <c r="F28" s="42"/>
      <c r="G28" s="42"/>
    </row>
    <row r="29" ht="16.5" customHeight="1" spans="1:7">
      <c r="A29" s="43"/>
      <c r="B29" s="4" t="s">
        <v>26</v>
      </c>
      <c r="C29" s="4"/>
      <c r="D29" s="4"/>
      <c r="E29" s="4"/>
      <c r="F29" s="4"/>
      <c r="G29" s="4"/>
    </row>
    <row r="30" ht="16.8" spans="1:7">
      <c r="A30" s="4" t="s">
        <v>27</v>
      </c>
      <c r="B30" s="4"/>
      <c r="C30" s="4"/>
      <c r="D30" s="4"/>
      <c r="E30" s="4"/>
      <c r="F30" s="4"/>
      <c r="G30" s="4"/>
    </row>
    <row r="31" ht="16.8" spans="1:7">
      <c r="A31" s="4" t="s">
        <v>28</v>
      </c>
      <c r="B31" s="4"/>
      <c r="C31" s="4"/>
      <c r="D31" s="4"/>
      <c r="E31" s="4"/>
      <c r="F31" s="4"/>
      <c r="G31" s="4"/>
    </row>
    <row r="32" ht="16.8" spans="1:7">
      <c r="A32" s="4" t="s">
        <v>29</v>
      </c>
      <c r="B32" s="4"/>
      <c r="C32" s="4"/>
      <c r="D32" s="4"/>
      <c r="E32" s="4"/>
      <c r="F32" s="4"/>
      <c r="G32" s="4"/>
    </row>
    <row r="33" ht="16.8" spans="1:7">
      <c r="A33" s="4"/>
      <c r="B33" s="4"/>
      <c r="C33" s="4"/>
      <c r="D33" s="4"/>
      <c r="E33" s="4"/>
      <c r="F33" s="4"/>
      <c r="G33" s="4"/>
    </row>
    <row r="34" ht="16.8" spans="1:7">
      <c r="A34" s="44" t="s">
        <v>30</v>
      </c>
      <c r="B34" s="44"/>
      <c r="C34" s="44"/>
      <c r="D34" s="44"/>
      <c r="E34" s="44"/>
      <c r="F34" s="44"/>
      <c r="G34" s="44"/>
    </row>
    <row r="35" ht="16.8" spans="1:7">
      <c r="A35" s="4" t="s">
        <v>31</v>
      </c>
      <c r="B35" s="4"/>
      <c r="C35" s="4"/>
      <c r="D35" s="4"/>
      <c r="E35" s="4"/>
      <c r="F35" s="4"/>
      <c r="G35" s="4"/>
    </row>
    <row r="36" ht="16.8" spans="1:7">
      <c r="A36" s="4" t="s">
        <v>32</v>
      </c>
      <c r="B36" s="4"/>
      <c r="C36" s="4"/>
      <c r="D36" s="4"/>
      <c r="E36" s="4"/>
      <c r="F36" s="4"/>
      <c r="G36" s="4"/>
    </row>
    <row r="37" ht="14.55" spans="1:7">
      <c r="A37" s="2"/>
      <c r="B37" s="45" t="s">
        <v>33</v>
      </c>
      <c r="C37" s="45"/>
      <c r="D37" s="45"/>
      <c r="E37" s="45"/>
      <c r="F37" s="45"/>
      <c r="G37" s="45"/>
    </row>
    <row r="38" ht="30.75" customHeight="1" spans="1:7">
      <c r="A38" s="46" t="s">
        <v>34</v>
      </c>
      <c r="B38" s="47"/>
      <c r="C38" s="48" t="s">
        <v>35</v>
      </c>
      <c r="D38" s="49"/>
      <c r="E38" s="50" t="s">
        <v>36</v>
      </c>
      <c r="F38" s="51"/>
      <c r="G38" s="51" t="s">
        <v>37</v>
      </c>
    </row>
    <row r="39" ht="16.5" customHeight="1" spans="1:7">
      <c r="A39" s="52" t="s">
        <v>38</v>
      </c>
      <c r="B39" s="53"/>
      <c r="C39" s="53"/>
      <c r="D39" s="53"/>
      <c r="E39" s="53"/>
      <c r="F39" s="53"/>
      <c r="G39" s="54"/>
    </row>
    <row r="40" ht="17.25" customHeight="1" spans="1:7">
      <c r="A40" s="55" t="s">
        <v>39</v>
      </c>
      <c r="B40" s="56"/>
      <c r="C40" s="56"/>
      <c r="D40" s="56"/>
      <c r="E40" s="56"/>
      <c r="F40" s="56"/>
      <c r="G40" s="57"/>
    </row>
    <row r="41" ht="28.5" customHeight="1" spans="1:7">
      <c r="A41" s="58" t="s">
        <v>40</v>
      </c>
      <c r="B41" s="59"/>
      <c r="C41" s="60" t="s">
        <v>41</v>
      </c>
      <c r="D41" s="61"/>
      <c r="E41" s="62" t="s">
        <v>42</v>
      </c>
      <c r="F41" s="63"/>
      <c r="G41" s="64">
        <f>G42*G43*G44*G48*G49*G50/(G51*G52)</f>
        <v>19.8513331411982</v>
      </c>
    </row>
    <row r="42" ht="16.5" customHeight="1" spans="1:7">
      <c r="A42" s="65" t="s">
        <v>43</v>
      </c>
      <c r="B42" s="66"/>
      <c r="C42" s="60"/>
      <c r="D42" s="61"/>
      <c r="E42" s="62"/>
      <c r="F42" s="63"/>
      <c r="G42" s="67">
        <v>5</v>
      </c>
    </row>
    <row r="43" ht="44.25" customHeight="1" spans="1:7">
      <c r="A43" s="65" t="s">
        <v>44</v>
      </c>
      <c r="B43" s="66"/>
      <c r="C43" s="60">
        <v>1.2</v>
      </c>
      <c r="D43" s="61"/>
      <c r="E43" s="62" t="s">
        <v>45</v>
      </c>
      <c r="F43" s="63"/>
      <c r="G43" s="67">
        <v>1.2</v>
      </c>
    </row>
    <row r="44" ht="33" customHeight="1" spans="1:7">
      <c r="A44" s="68" t="s">
        <v>46</v>
      </c>
      <c r="B44" s="69"/>
      <c r="C44" s="60" t="s">
        <v>47</v>
      </c>
      <c r="D44" s="61"/>
      <c r="E44" s="62" t="s">
        <v>48</v>
      </c>
      <c r="F44" s="63"/>
      <c r="G44" s="70">
        <f>SUM(G45*G46*G47)</f>
        <v>39563.81</v>
      </c>
    </row>
    <row r="45" ht="105.75" customHeight="1" spans="1:7">
      <c r="A45" s="65" t="s">
        <v>49</v>
      </c>
      <c r="B45" s="66"/>
      <c r="C45" s="60" t="s">
        <v>50</v>
      </c>
      <c r="D45" s="61"/>
      <c r="E45" s="62" t="s">
        <v>48</v>
      </c>
      <c r="F45" s="63"/>
      <c r="G45" s="67">
        <v>35967.1</v>
      </c>
    </row>
    <row r="46" ht="96" customHeight="1" spans="1:7">
      <c r="A46" s="65" t="s">
        <v>51</v>
      </c>
      <c r="B46" s="66"/>
      <c r="C46" s="60" t="s">
        <v>52</v>
      </c>
      <c r="D46" s="61"/>
      <c r="E46" s="62" t="s">
        <v>45</v>
      </c>
      <c r="F46" s="63"/>
      <c r="G46" s="67">
        <v>1.1</v>
      </c>
    </row>
    <row r="47" ht="65.25" customHeight="1" spans="1:7">
      <c r="A47" s="65" t="s">
        <v>53</v>
      </c>
      <c r="B47" s="66"/>
      <c r="C47" s="60" t="s">
        <v>54</v>
      </c>
      <c r="D47" s="61"/>
      <c r="E47" s="62" t="s">
        <v>45</v>
      </c>
      <c r="F47" s="63"/>
      <c r="G47" s="67">
        <v>1</v>
      </c>
    </row>
    <row r="48" ht="34.5" customHeight="1" spans="1:15">
      <c r="A48" s="65" t="s">
        <v>55</v>
      </c>
      <c r="B48" s="66"/>
      <c r="C48" s="60" t="s">
        <v>56</v>
      </c>
      <c r="D48" s="61"/>
      <c r="E48" s="62" t="s">
        <v>57</v>
      </c>
      <c r="F48" s="63"/>
      <c r="G48" s="71">
        <v>1423.97</v>
      </c>
      <c r="J48" s="128"/>
      <c r="K48" s="128"/>
      <c r="L48" s="128"/>
      <c r="M48" s="128"/>
      <c r="N48" s="128"/>
      <c r="O48" s="128"/>
    </row>
    <row r="49" ht="48" customHeight="1" spans="1:7">
      <c r="A49" s="65" t="s">
        <v>58</v>
      </c>
      <c r="B49" s="66"/>
      <c r="C49" s="72" t="s">
        <v>59</v>
      </c>
      <c r="D49" s="73"/>
      <c r="E49" s="62"/>
      <c r="F49" s="63"/>
      <c r="G49" s="74">
        <v>1</v>
      </c>
    </row>
    <row r="50" ht="19.5" customHeight="1" spans="1:7">
      <c r="A50" s="65" t="s">
        <v>60</v>
      </c>
      <c r="B50" s="66"/>
      <c r="C50" s="60" t="s">
        <v>61</v>
      </c>
      <c r="D50" s="61"/>
      <c r="E50" s="60"/>
      <c r="F50" s="61"/>
      <c r="G50" s="67">
        <v>1.04</v>
      </c>
    </row>
    <row r="51" ht="18.75" customHeight="1" spans="1:16">
      <c r="A51" s="65" t="s">
        <v>62</v>
      </c>
      <c r="B51" s="66"/>
      <c r="C51" s="60" t="s">
        <v>63</v>
      </c>
      <c r="D51" s="61"/>
      <c r="E51" s="62" t="s">
        <v>64</v>
      </c>
      <c r="F51" s="63"/>
      <c r="G51" s="75">
        <v>23985.2</v>
      </c>
      <c r="J51" s="129"/>
      <c r="K51" s="129"/>
      <c r="L51" s="129"/>
      <c r="M51" s="129"/>
      <c r="N51" s="129"/>
      <c r="O51" s="129"/>
      <c r="P51" s="130"/>
    </row>
    <row r="52" ht="53.25" customHeight="1" spans="1:7">
      <c r="A52" s="65" t="s">
        <v>65</v>
      </c>
      <c r="B52" s="66"/>
      <c r="C52" s="60" t="s">
        <v>66</v>
      </c>
      <c r="D52" s="61"/>
      <c r="E52" s="62" t="s">
        <v>57</v>
      </c>
      <c r="F52" s="63"/>
      <c r="G52" s="76">
        <v>738.33</v>
      </c>
    </row>
    <row r="53" ht="17.25" customHeight="1" spans="1:7">
      <c r="A53" s="77" t="s">
        <v>67</v>
      </c>
      <c r="B53" s="78"/>
      <c r="C53" s="78"/>
      <c r="D53" s="78"/>
      <c r="E53" s="78"/>
      <c r="F53" s="78"/>
      <c r="G53" s="79"/>
    </row>
    <row r="54" ht="16.5" customHeight="1" spans="1:7">
      <c r="A54" s="80" t="s">
        <v>68</v>
      </c>
      <c r="B54" s="81"/>
      <c r="C54" s="72" t="s">
        <v>69</v>
      </c>
      <c r="D54" s="73"/>
      <c r="E54" s="82" t="s">
        <v>42</v>
      </c>
      <c r="F54" s="83"/>
      <c r="G54" s="84">
        <f>G55*30.8%</f>
        <v>6.11421060748904</v>
      </c>
    </row>
    <row r="55" ht="16.5" customHeight="1" spans="1:7">
      <c r="A55" s="65" t="s">
        <v>70</v>
      </c>
      <c r="B55" s="66"/>
      <c r="C55" s="72" t="s">
        <v>41</v>
      </c>
      <c r="D55" s="73"/>
      <c r="E55" s="85" t="s">
        <v>42</v>
      </c>
      <c r="F55" s="86"/>
      <c r="G55" s="87">
        <f>G41</f>
        <v>19.8513331411982</v>
      </c>
    </row>
    <row r="56" ht="15.75" customHeight="1" spans="1:7">
      <c r="A56" s="88" t="s">
        <v>71</v>
      </c>
      <c r="B56" s="89"/>
      <c r="C56" s="90" t="s">
        <v>72</v>
      </c>
      <c r="D56" s="91"/>
      <c r="E56" s="82" t="s">
        <v>73</v>
      </c>
      <c r="F56" s="83"/>
      <c r="G56" s="92">
        <v>30.8</v>
      </c>
    </row>
    <row r="57" ht="16.5" customHeight="1" spans="1:7">
      <c r="A57" s="93" t="s">
        <v>74</v>
      </c>
      <c r="B57" s="94"/>
      <c r="C57" s="94"/>
      <c r="D57" s="94"/>
      <c r="E57" s="94"/>
      <c r="F57" s="94"/>
      <c r="G57" s="95"/>
    </row>
    <row r="58" ht="16.5" customHeight="1" spans="1:7">
      <c r="A58" s="96" t="s">
        <v>75</v>
      </c>
      <c r="B58" s="97"/>
      <c r="C58" s="98" t="s">
        <v>76</v>
      </c>
      <c r="D58" s="99"/>
      <c r="E58" s="100" t="s">
        <v>42</v>
      </c>
      <c r="F58" s="101"/>
      <c r="G58" s="102">
        <f>G60*(G62/100*(1+0.01)+(G64/G66*G65/12))*G67</f>
        <v>12.010224672</v>
      </c>
    </row>
    <row r="59" ht="8.25" customHeight="1" spans="1:7">
      <c r="A59" s="103"/>
      <c r="B59" s="104"/>
      <c r="C59" s="105"/>
      <c r="D59" s="106"/>
      <c r="E59" s="107"/>
      <c r="F59" s="108"/>
      <c r="G59" s="109"/>
    </row>
    <row r="60" ht="15.75" customHeight="1" spans="1:7">
      <c r="A60" s="110" t="s">
        <v>77</v>
      </c>
      <c r="B60" s="111"/>
      <c r="C60" s="112" t="s">
        <v>78</v>
      </c>
      <c r="D60" s="113"/>
      <c r="E60" s="114" t="s">
        <v>48</v>
      </c>
      <c r="F60" s="115"/>
      <c r="G60" s="116">
        <v>51.3</v>
      </c>
    </row>
    <row r="61" ht="24" customHeight="1" spans="1:7">
      <c r="A61" s="103" t="s">
        <v>79</v>
      </c>
      <c r="B61" s="104"/>
      <c r="C61" s="117"/>
      <c r="D61" s="118"/>
      <c r="E61" s="119"/>
      <c r="F61" s="120"/>
      <c r="G61" s="121"/>
    </row>
    <row r="62" ht="54" customHeight="1" spans="1:7">
      <c r="A62" s="122" t="s">
        <v>80</v>
      </c>
      <c r="B62" s="123"/>
      <c r="C62" s="72" t="s">
        <v>81</v>
      </c>
      <c r="D62" s="73"/>
      <c r="E62" s="85" t="s">
        <v>82</v>
      </c>
      <c r="F62" s="86"/>
      <c r="G62" s="124">
        <v>21.3</v>
      </c>
    </row>
    <row r="63" ht="33.75" customHeight="1" spans="1:7">
      <c r="A63" s="125" t="s">
        <v>83</v>
      </c>
      <c r="B63" s="126"/>
      <c r="C63" s="72" t="s">
        <v>84</v>
      </c>
      <c r="D63" s="73"/>
      <c r="E63" s="72"/>
      <c r="F63" s="73"/>
      <c r="G63" s="67" t="s">
        <v>45</v>
      </c>
    </row>
    <row r="64" ht="48" customHeight="1" spans="1:7">
      <c r="A64" s="122" t="s">
        <v>85</v>
      </c>
      <c r="B64" s="123"/>
      <c r="C64" s="72" t="s">
        <v>86</v>
      </c>
      <c r="D64" s="73"/>
      <c r="E64" s="85" t="s">
        <v>87</v>
      </c>
      <c r="F64" s="73"/>
      <c r="G64" s="124">
        <v>2.5</v>
      </c>
    </row>
    <row r="65" ht="50.25" customHeight="1" spans="1:7">
      <c r="A65" s="122" t="s">
        <v>88</v>
      </c>
      <c r="B65" s="123"/>
      <c r="C65" s="72" t="s">
        <v>89</v>
      </c>
      <c r="D65" s="73"/>
      <c r="E65" s="85" t="s">
        <v>90</v>
      </c>
      <c r="F65" s="86"/>
      <c r="G65" s="67">
        <v>3</v>
      </c>
    </row>
    <row r="66" ht="36" customHeight="1" spans="1:7">
      <c r="A66" s="122" t="s">
        <v>91</v>
      </c>
      <c r="B66" s="123"/>
      <c r="C66" s="72" t="s">
        <v>92</v>
      </c>
      <c r="D66" s="73"/>
      <c r="E66" s="85" t="s">
        <v>93</v>
      </c>
      <c r="F66" s="73"/>
      <c r="G66" s="67">
        <v>60</v>
      </c>
    </row>
    <row r="67" ht="24.75" customHeight="1" spans="1:7">
      <c r="A67" s="125" t="s">
        <v>94</v>
      </c>
      <c r="B67" s="126"/>
      <c r="C67" s="72" t="s">
        <v>95</v>
      </c>
      <c r="D67" s="73"/>
      <c r="E67" s="72"/>
      <c r="F67" s="73"/>
      <c r="G67" s="67">
        <v>1.038</v>
      </c>
    </row>
    <row r="68" ht="36.75" customHeight="1" spans="1:7">
      <c r="A68" s="131" t="s">
        <v>96</v>
      </c>
      <c r="B68" s="132"/>
      <c r="C68" s="132"/>
      <c r="D68" s="132"/>
      <c r="E68" s="132"/>
      <c r="F68" s="132"/>
      <c r="G68" s="133"/>
    </row>
    <row r="69" ht="22.5" customHeight="1" spans="1:7">
      <c r="A69" s="134" t="s">
        <v>97</v>
      </c>
      <c r="B69" s="135"/>
      <c r="C69" s="136" t="s">
        <v>98</v>
      </c>
      <c r="D69" s="137"/>
      <c r="E69" s="138" t="s">
        <v>42</v>
      </c>
      <c r="F69" s="139"/>
      <c r="G69" s="140">
        <f>G71*G72</f>
        <v>0.9007668504</v>
      </c>
    </row>
    <row r="70" ht="14.25" customHeight="1" spans="1:7">
      <c r="A70" s="141"/>
      <c r="B70" s="142"/>
      <c r="C70" s="143"/>
      <c r="D70" s="144"/>
      <c r="E70" s="145"/>
      <c r="F70" s="146"/>
      <c r="G70" s="147"/>
    </row>
    <row r="71" ht="22.5" customHeight="1" spans="1:7">
      <c r="A71" s="65" t="s">
        <v>99</v>
      </c>
      <c r="B71" s="66"/>
      <c r="C71" s="148" t="s">
        <v>100</v>
      </c>
      <c r="D71" s="149"/>
      <c r="E71" s="150"/>
      <c r="F71" s="151"/>
      <c r="G71" s="152">
        <f>G58</f>
        <v>12.010224672</v>
      </c>
    </row>
    <row r="72" ht="36" customHeight="1" spans="1:7">
      <c r="A72" s="153" t="s">
        <v>101</v>
      </c>
      <c r="B72" s="154"/>
      <c r="C72" s="155"/>
      <c r="D72" s="156"/>
      <c r="E72" s="157"/>
      <c r="F72" s="158"/>
      <c r="G72" s="159">
        <v>0.075</v>
      </c>
    </row>
    <row r="73" ht="17.25" customHeight="1" spans="1:7">
      <c r="A73" s="160" t="s">
        <v>102</v>
      </c>
      <c r="B73" s="161"/>
      <c r="C73" s="161"/>
      <c r="D73" s="161"/>
      <c r="E73" s="161"/>
      <c r="F73" s="161"/>
      <c r="G73" s="162"/>
    </row>
    <row r="74" ht="17.25" customHeight="1" spans="1:7">
      <c r="A74" s="65" t="s">
        <v>103</v>
      </c>
      <c r="B74" s="66"/>
      <c r="C74" s="60" t="s">
        <v>104</v>
      </c>
      <c r="D74" s="61"/>
      <c r="E74" s="163" t="s">
        <v>42</v>
      </c>
      <c r="F74" s="164"/>
      <c r="G74" s="84">
        <f>G75*G77</f>
        <v>0.81141478932096</v>
      </c>
    </row>
    <row r="75" ht="16.5" customHeight="1" spans="1:7">
      <c r="A75" s="110" t="s">
        <v>105</v>
      </c>
      <c r="B75" s="111"/>
      <c r="C75" s="112" t="s">
        <v>106</v>
      </c>
      <c r="D75" s="113"/>
      <c r="E75" s="165"/>
      <c r="F75" s="166"/>
      <c r="G75" s="92">
        <v>0.66</v>
      </c>
    </row>
    <row r="76" ht="57" customHeight="1" spans="1:7">
      <c r="A76" s="167" t="s">
        <v>107</v>
      </c>
      <c r="B76" s="168"/>
      <c r="C76" s="117"/>
      <c r="D76" s="118"/>
      <c r="E76" s="169"/>
      <c r="F76" s="170"/>
      <c r="G76" s="171"/>
    </row>
    <row r="77" ht="41.25" customHeight="1" spans="1:7">
      <c r="A77" s="80" t="s">
        <v>108</v>
      </c>
      <c r="B77" s="81"/>
      <c r="C77" s="60" t="s">
        <v>109</v>
      </c>
      <c r="D77" s="61"/>
      <c r="E77" s="58"/>
      <c r="F77" s="59"/>
      <c r="G77" s="172">
        <f>1.058*1.056*1.051*1.047</f>
        <v>1.229416347456</v>
      </c>
    </row>
    <row r="78" ht="17.25" customHeight="1" spans="1:7">
      <c r="A78" s="77" t="s">
        <v>110</v>
      </c>
      <c r="B78" s="78"/>
      <c r="C78" s="78"/>
      <c r="D78" s="78"/>
      <c r="E78" s="78"/>
      <c r="F78" s="78"/>
      <c r="G78" s="79"/>
    </row>
    <row r="79" ht="17.25" customHeight="1" spans="1:7">
      <c r="A79" s="65" t="s">
        <v>111</v>
      </c>
      <c r="B79" s="66"/>
      <c r="C79" s="60" t="s">
        <v>112</v>
      </c>
      <c r="D79" s="61"/>
      <c r="E79" s="173" t="s">
        <v>42</v>
      </c>
      <c r="F79" s="174"/>
      <c r="G79" s="175">
        <f>G81+G80</f>
        <v>8.74248996743119</v>
      </c>
    </row>
    <row r="80" ht="30.75" customHeight="1" spans="1:7">
      <c r="A80" s="65" t="s">
        <v>113</v>
      </c>
      <c r="B80" s="66"/>
      <c r="C80" s="60" t="s">
        <v>114</v>
      </c>
      <c r="D80" s="61"/>
      <c r="E80" s="173" t="s">
        <v>42</v>
      </c>
      <c r="F80" s="174"/>
      <c r="G80" s="176">
        <f>G103</f>
        <v>3.98330896575744</v>
      </c>
    </row>
    <row r="81" ht="36" customHeight="1" spans="1:7">
      <c r="A81" s="177" t="s">
        <v>115</v>
      </c>
      <c r="B81" s="178"/>
      <c r="C81" s="112" t="s">
        <v>116</v>
      </c>
      <c r="D81" s="113"/>
      <c r="E81" s="114" t="s">
        <v>42</v>
      </c>
      <c r="F81" s="115"/>
      <c r="G81" s="179">
        <f>(G84*G87/G101)*G86*(G93/G95+G96*G98)*G83*(1+G102/100)</f>
        <v>4.75918100167375</v>
      </c>
    </row>
    <row r="82" ht="38.25" customHeight="1" spans="1:8">
      <c r="A82" s="180" t="s">
        <v>117</v>
      </c>
      <c r="B82" s="181"/>
      <c r="C82" s="117"/>
      <c r="D82" s="118"/>
      <c r="E82" s="119"/>
      <c r="F82" s="120"/>
      <c r="G82" s="182"/>
      <c r="H82" s="183"/>
    </row>
    <row r="83" ht="48.75" customHeight="1" spans="1:7">
      <c r="A83" s="65" t="s">
        <v>118</v>
      </c>
      <c r="B83" s="66"/>
      <c r="C83" s="60">
        <v>0.001</v>
      </c>
      <c r="D83" s="61"/>
      <c r="E83" s="62" t="s">
        <v>45</v>
      </c>
      <c r="F83" s="63"/>
      <c r="G83" s="120">
        <v>0.001</v>
      </c>
    </row>
    <row r="84" ht="25.5" customHeight="1" spans="1:7">
      <c r="A84" s="65" t="s">
        <v>43</v>
      </c>
      <c r="B84" s="66"/>
      <c r="C84" s="58"/>
      <c r="D84" s="59"/>
      <c r="E84" s="62" t="s">
        <v>119</v>
      </c>
      <c r="F84" s="63"/>
      <c r="G84" s="120">
        <v>5</v>
      </c>
    </row>
    <row r="85" ht="51.75" customHeight="1" spans="1:7">
      <c r="A85" s="65" t="s">
        <v>120</v>
      </c>
      <c r="B85" s="66"/>
      <c r="C85" s="60">
        <v>1.2</v>
      </c>
      <c r="D85" s="61"/>
      <c r="E85" s="184" t="s">
        <v>45</v>
      </c>
      <c r="F85" s="185"/>
      <c r="G85" s="120">
        <v>1.2</v>
      </c>
    </row>
    <row r="86" ht="21" customHeight="1" spans="1:7">
      <c r="A86" s="65" t="s">
        <v>60</v>
      </c>
      <c r="B86" s="66"/>
      <c r="C86" s="60" t="s">
        <v>61</v>
      </c>
      <c r="D86" s="61"/>
      <c r="E86" s="58"/>
      <c r="F86" s="59"/>
      <c r="G86" s="70">
        <v>1.04</v>
      </c>
    </row>
    <row r="87" ht="15" customHeight="1" spans="1:7">
      <c r="A87" s="110" t="s">
        <v>121</v>
      </c>
      <c r="B87" s="111"/>
      <c r="C87" s="186" t="s">
        <v>122</v>
      </c>
      <c r="D87" s="187"/>
      <c r="E87" s="114" t="s">
        <v>48</v>
      </c>
      <c r="F87" s="115"/>
      <c r="G87" s="92">
        <f>G89*G90*G92</f>
        <v>32370.39</v>
      </c>
    </row>
    <row r="88" ht="21.75" customHeight="1" spans="1:7">
      <c r="A88" s="188" t="s">
        <v>123</v>
      </c>
      <c r="B88" s="189"/>
      <c r="C88" s="190"/>
      <c r="D88" s="191"/>
      <c r="E88" s="119"/>
      <c r="F88" s="120"/>
      <c r="G88" s="171"/>
    </row>
    <row r="89" ht="112.5" customHeight="1" spans="1:7">
      <c r="A89" s="65" t="s">
        <v>49</v>
      </c>
      <c r="B89" s="66"/>
      <c r="C89" s="72" t="s">
        <v>50</v>
      </c>
      <c r="D89" s="73"/>
      <c r="E89" s="85" t="s">
        <v>48</v>
      </c>
      <c r="F89" s="86"/>
      <c r="G89" s="67">
        <v>35967.1</v>
      </c>
    </row>
    <row r="90" ht="44.25" customHeight="1" spans="1:7">
      <c r="A90" s="110" t="s">
        <v>124</v>
      </c>
      <c r="B90" s="111"/>
      <c r="C90" s="112" t="s">
        <v>125</v>
      </c>
      <c r="D90" s="113"/>
      <c r="E90" s="112"/>
      <c r="F90" s="113"/>
      <c r="G90" s="192">
        <v>0.9</v>
      </c>
    </row>
    <row r="91" ht="18.75" customHeight="1" spans="1:7">
      <c r="A91" s="193" t="s">
        <v>126</v>
      </c>
      <c r="B91" s="194"/>
      <c r="C91" s="117"/>
      <c r="D91" s="118"/>
      <c r="E91" s="117"/>
      <c r="F91" s="118"/>
      <c r="G91" s="195"/>
    </row>
    <row r="92" ht="48" customHeight="1" spans="1:7">
      <c r="A92" s="65" t="s">
        <v>127</v>
      </c>
      <c r="B92" s="66"/>
      <c r="C92" s="60" t="s">
        <v>54</v>
      </c>
      <c r="D92" s="61"/>
      <c r="E92" s="196" t="s">
        <v>45</v>
      </c>
      <c r="F92" s="197"/>
      <c r="G92" s="120">
        <v>1</v>
      </c>
    </row>
    <row r="93" ht="32.25" customHeight="1" spans="1:7">
      <c r="A93" s="110" t="s">
        <v>128</v>
      </c>
      <c r="B93" s="111"/>
      <c r="C93" s="112" t="s">
        <v>129</v>
      </c>
      <c r="D93" s="113"/>
      <c r="E93" s="112" t="s">
        <v>45</v>
      </c>
      <c r="F93" s="113"/>
      <c r="G93" s="198">
        <v>9.3</v>
      </c>
    </row>
    <row r="94" ht="51.75" customHeight="1" spans="1:7">
      <c r="A94" s="199" t="s">
        <v>130</v>
      </c>
      <c r="B94" s="200"/>
      <c r="C94" s="117"/>
      <c r="D94" s="118"/>
      <c r="E94" s="117"/>
      <c r="F94" s="118"/>
      <c r="G94" s="201"/>
    </row>
    <row r="95" ht="47.25" customHeight="1" spans="1:7">
      <c r="A95" s="65" t="s">
        <v>131</v>
      </c>
      <c r="B95" s="66"/>
      <c r="C95" s="60" t="s">
        <v>132</v>
      </c>
      <c r="D95" s="61"/>
      <c r="E95" s="60" t="s">
        <v>45</v>
      </c>
      <c r="F95" s="61"/>
      <c r="G95" s="202">
        <v>1</v>
      </c>
    </row>
    <row r="96" ht="33" customHeight="1" spans="1:7">
      <c r="A96" s="110" t="s">
        <v>133</v>
      </c>
      <c r="B96" s="111"/>
      <c r="C96" s="112" t="s">
        <v>134</v>
      </c>
      <c r="D96" s="113"/>
      <c r="E96" s="112" t="s">
        <v>45</v>
      </c>
      <c r="F96" s="113"/>
      <c r="G96" s="198">
        <v>7.8</v>
      </c>
    </row>
    <row r="97" ht="48" customHeight="1" spans="1:7">
      <c r="A97" s="203" t="s">
        <v>135</v>
      </c>
      <c r="B97" s="204"/>
      <c r="C97" s="117"/>
      <c r="D97" s="118"/>
      <c r="E97" s="117"/>
      <c r="F97" s="118"/>
      <c r="G97" s="201"/>
    </row>
    <row r="98" ht="33.75" customHeight="1" spans="1:7">
      <c r="A98" s="110" t="s">
        <v>136</v>
      </c>
      <c r="B98" s="111"/>
      <c r="C98" s="112" t="s">
        <v>137</v>
      </c>
      <c r="D98" s="113"/>
      <c r="E98" s="112" t="s">
        <v>45</v>
      </c>
      <c r="F98" s="113"/>
      <c r="G98" s="192">
        <v>0.9</v>
      </c>
    </row>
    <row r="99" ht="18.75" customHeight="1" spans="1:7">
      <c r="A99" s="205" t="s">
        <v>138</v>
      </c>
      <c r="B99" s="206"/>
      <c r="C99" s="207"/>
      <c r="D99" s="208"/>
      <c r="E99" s="207"/>
      <c r="F99" s="208"/>
      <c r="G99" s="209"/>
    </row>
    <row r="100" ht="15.75" customHeight="1" spans="1:7">
      <c r="A100" s="103" t="s">
        <v>139</v>
      </c>
      <c r="B100" s="104"/>
      <c r="C100" s="117"/>
      <c r="D100" s="118"/>
      <c r="E100" s="117"/>
      <c r="F100" s="118"/>
      <c r="G100" s="195"/>
    </row>
    <row r="101" ht="23.25" customHeight="1" spans="1:7">
      <c r="A101" s="65" t="s">
        <v>140</v>
      </c>
      <c r="B101" s="66"/>
      <c r="C101" s="60" t="s">
        <v>141</v>
      </c>
      <c r="D101" s="61"/>
      <c r="E101" s="62" t="s">
        <v>57</v>
      </c>
      <c r="F101" s="63"/>
      <c r="G101" s="210">
        <v>755</v>
      </c>
    </row>
    <row r="102" ht="22.5" customHeight="1" spans="1:7">
      <c r="A102" s="65" t="s">
        <v>71</v>
      </c>
      <c r="B102" s="66"/>
      <c r="C102" s="60" t="s">
        <v>72</v>
      </c>
      <c r="D102" s="61"/>
      <c r="E102" s="196" t="s">
        <v>73</v>
      </c>
      <c r="F102" s="197"/>
      <c r="G102" s="63">
        <v>30.8</v>
      </c>
    </row>
    <row r="103" ht="42.75" customHeight="1" spans="1:7">
      <c r="A103" s="211" t="s">
        <v>142</v>
      </c>
      <c r="B103" s="212"/>
      <c r="C103" s="112" t="s">
        <v>143</v>
      </c>
      <c r="D103" s="113"/>
      <c r="E103" s="114" t="s">
        <v>42</v>
      </c>
      <c r="F103" s="115"/>
      <c r="G103" s="213">
        <f>G105*G106*G107</f>
        <v>3.98330896575744</v>
      </c>
    </row>
    <row r="104" ht="19.5" customHeight="1" spans="1:7">
      <c r="A104" s="188" t="s">
        <v>144</v>
      </c>
      <c r="B104" s="189"/>
      <c r="C104" s="117"/>
      <c r="D104" s="118"/>
      <c r="E104" s="119"/>
      <c r="F104" s="120"/>
      <c r="G104" s="214"/>
    </row>
    <row r="105" ht="80.25" customHeight="1" spans="1:7">
      <c r="A105" s="65" t="s">
        <v>145</v>
      </c>
      <c r="B105" s="66"/>
      <c r="C105" s="60" t="s">
        <v>146</v>
      </c>
      <c r="D105" s="61"/>
      <c r="E105" s="58"/>
      <c r="F105" s="59"/>
      <c r="G105" s="124">
        <v>3.6</v>
      </c>
    </row>
    <row r="106" ht="50.25" customHeight="1" spans="1:7">
      <c r="A106" s="65" t="s">
        <v>147</v>
      </c>
      <c r="B106" s="66"/>
      <c r="C106" s="60" t="s">
        <v>148</v>
      </c>
      <c r="D106" s="61"/>
      <c r="E106" s="58"/>
      <c r="F106" s="59"/>
      <c r="G106" s="120">
        <v>0.9</v>
      </c>
    </row>
    <row r="107" ht="38.25" customHeight="1" spans="1:7">
      <c r="A107" s="80" t="s">
        <v>149</v>
      </c>
      <c r="B107" s="81"/>
      <c r="C107" s="60" t="s">
        <v>109</v>
      </c>
      <c r="D107" s="61"/>
      <c r="E107" s="58"/>
      <c r="F107" s="59"/>
      <c r="G107" s="172">
        <f>1.058*1.056*1.051*1.047</f>
        <v>1.229416347456</v>
      </c>
    </row>
    <row r="108" ht="44.25" customHeight="1" spans="1:7">
      <c r="A108" s="77" t="s">
        <v>150</v>
      </c>
      <c r="B108" s="78"/>
      <c r="C108" s="78"/>
      <c r="D108" s="78"/>
      <c r="E108" s="78"/>
      <c r="F108" s="78"/>
      <c r="G108" s="79"/>
    </row>
    <row r="109" ht="39.75" customHeight="1" spans="1:7">
      <c r="A109" s="110" t="s">
        <v>151</v>
      </c>
      <c r="B109" s="111"/>
      <c r="C109" s="112" t="s">
        <v>152</v>
      </c>
      <c r="D109" s="113"/>
      <c r="E109" s="114" t="s">
        <v>42</v>
      </c>
      <c r="F109" s="115"/>
      <c r="G109" s="84">
        <f>G111*(G112+G113+G114+G115)</f>
        <v>16.9609966907599</v>
      </c>
    </row>
    <row r="110" ht="15.75" customHeight="1" spans="1:7">
      <c r="A110" s="103"/>
      <c r="B110" s="104"/>
      <c r="C110" s="117"/>
      <c r="D110" s="118"/>
      <c r="E110" s="119"/>
      <c r="F110" s="120"/>
      <c r="G110" s="215"/>
    </row>
    <row r="111" ht="63" customHeight="1" spans="1:7">
      <c r="A111" s="65" t="s">
        <v>153</v>
      </c>
      <c r="B111" s="66"/>
      <c r="C111" s="60" t="s">
        <v>154</v>
      </c>
      <c r="D111" s="61"/>
      <c r="E111" s="62" t="s">
        <v>155</v>
      </c>
      <c r="F111" s="63"/>
      <c r="G111" s="120">
        <v>0.755</v>
      </c>
    </row>
    <row r="112" ht="17.25" customHeight="1" spans="1:7">
      <c r="A112" s="65" t="s">
        <v>156</v>
      </c>
      <c r="B112" s="66"/>
      <c r="C112" s="60" t="s">
        <v>76</v>
      </c>
      <c r="D112" s="61"/>
      <c r="E112" s="62" t="s">
        <v>42</v>
      </c>
      <c r="F112" s="63"/>
      <c r="G112" s="216">
        <f>G58</f>
        <v>12.010224672</v>
      </c>
    </row>
    <row r="113" ht="17.25" customHeight="1" spans="1:7">
      <c r="A113" s="65" t="s">
        <v>97</v>
      </c>
      <c r="B113" s="66"/>
      <c r="C113" s="60" t="s">
        <v>157</v>
      </c>
      <c r="D113" s="61"/>
      <c r="E113" s="62" t="s">
        <v>42</v>
      </c>
      <c r="F113" s="63"/>
      <c r="G113" s="216">
        <f>G69</f>
        <v>0.9007668504</v>
      </c>
    </row>
    <row r="114" ht="17.25" customHeight="1" spans="1:7">
      <c r="A114" s="65" t="s">
        <v>103</v>
      </c>
      <c r="B114" s="66"/>
      <c r="C114" s="60" t="s">
        <v>104</v>
      </c>
      <c r="D114" s="61"/>
      <c r="E114" s="62" t="s">
        <v>42</v>
      </c>
      <c r="F114" s="63"/>
      <c r="G114" s="216">
        <f>G74</f>
        <v>0.81141478932096</v>
      </c>
    </row>
    <row r="115" ht="17.25" customHeight="1" spans="1:7">
      <c r="A115" s="65" t="s">
        <v>111</v>
      </c>
      <c r="B115" s="66"/>
      <c r="C115" s="60" t="s">
        <v>112</v>
      </c>
      <c r="D115" s="61"/>
      <c r="E115" s="62" t="s">
        <v>42</v>
      </c>
      <c r="F115" s="63"/>
      <c r="G115" s="217">
        <f>G79</f>
        <v>8.74248996743119</v>
      </c>
    </row>
    <row r="116" ht="15.75" customHeight="1" spans="1:7">
      <c r="A116" s="218" t="s">
        <v>158</v>
      </c>
      <c r="B116" s="219"/>
      <c r="C116" s="220" t="s">
        <v>159</v>
      </c>
      <c r="D116" s="221"/>
      <c r="E116" s="222" t="s">
        <v>42</v>
      </c>
      <c r="F116" s="223"/>
      <c r="G116" s="224">
        <f>G115+G114+G113+G112+G109+G41+G54</f>
        <v>65.3914367185993</v>
      </c>
    </row>
    <row r="117" ht="45.75" customHeight="1" spans="1:7">
      <c r="A117" s="225"/>
      <c r="B117" s="226"/>
      <c r="C117" s="227"/>
      <c r="D117" s="228"/>
      <c r="E117" s="229"/>
      <c r="F117" s="229"/>
      <c r="G117" s="230"/>
    </row>
    <row r="118" ht="35.25" customHeight="1" spans="1:7">
      <c r="A118" s="80" t="s">
        <v>160</v>
      </c>
      <c r="B118" s="81"/>
      <c r="C118" s="60" t="s">
        <v>161</v>
      </c>
      <c r="D118" s="61"/>
      <c r="E118" s="62" t="s">
        <v>155</v>
      </c>
      <c r="F118" s="63"/>
      <c r="G118" s="231">
        <v>1</v>
      </c>
    </row>
    <row r="119" ht="17.25" customHeight="1" spans="1:13">
      <c r="A119" s="80" t="s">
        <v>62</v>
      </c>
      <c r="B119" s="81"/>
      <c r="C119" s="60" t="s">
        <v>63</v>
      </c>
      <c r="D119" s="61"/>
      <c r="E119" s="62" t="s">
        <v>64</v>
      </c>
      <c r="F119" s="63"/>
      <c r="G119" s="232">
        <f>G51</f>
        <v>23985.2</v>
      </c>
      <c r="K119" s="129"/>
      <c r="L119" s="129"/>
      <c r="M119" s="129"/>
    </row>
    <row r="120" ht="16.5" customHeight="1" spans="1:7">
      <c r="A120" s="80" t="s">
        <v>162</v>
      </c>
      <c r="B120" s="81"/>
      <c r="C120" s="60" t="s">
        <v>163</v>
      </c>
      <c r="D120" s="61"/>
      <c r="E120" s="62" t="s">
        <v>45</v>
      </c>
      <c r="F120" s="63"/>
      <c r="G120" s="231" t="s">
        <v>45</v>
      </c>
    </row>
    <row r="121" ht="43.5" customHeight="1" spans="1:7">
      <c r="A121" s="80" t="s">
        <v>164</v>
      </c>
      <c r="B121" s="81"/>
      <c r="C121" s="60" t="s">
        <v>165</v>
      </c>
      <c r="D121" s="61"/>
      <c r="E121" s="62" t="s">
        <v>166</v>
      </c>
      <c r="F121" s="63"/>
      <c r="G121" s="231" t="s">
        <v>45</v>
      </c>
    </row>
    <row r="122" ht="16.5" customHeight="1" spans="1:7">
      <c r="A122" s="80" t="s">
        <v>167</v>
      </c>
      <c r="B122" s="81"/>
      <c r="C122" s="60" t="s">
        <v>168</v>
      </c>
      <c r="D122" s="61"/>
      <c r="E122" s="62" t="s">
        <v>48</v>
      </c>
      <c r="F122" s="63"/>
      <c r="G122" s="231" t="s">
        <v>45</v>
      </c>
    </row>
    <row r="123" ht="16.5" customHeight="1" spans="1:7">
      <c r="A123" s="80" t="s">
        <v>169</v>
      </c>
      <c r="B123" s="81"/>
      <c r="C123" s="60" t="s">
        <v>170</v>
      </c>
      <c r="D123" s="61"/>
      <c r="E123" s="62" t="s">
        <v>171</v>
      </c>
      <c r="F123" s="63"/>
      <c r="G123" s="231" t="s">
        <v>45</v>
      </c>
    </row>
    <row r="124" ht="26.25" customHeight="1" spans="1:7">
      <c r="A124" s="80" t="s">
        <v>172</v>
      </c>
      <c r="B124" s="81"/>
      <c r="C124" s="60" t="s">
        <v>173</v>
      </c>
      <c r="D124" s="61"/>
      <c r="E124" s="62" t="s">
        <v>174</v>
      </c>
      <c r="F124" s="63"/>
      <c r="G124" s="231" t="s">
        <v>45</v>
      </c>
    </row>
    <row r="125" ht="16.5" customHeight="1" spans="1:7">
      <c r="A125" s="65" t="s">
        <v>175</v>
      </c>
      <c r="B125" s="66"/>
      <c r="C125" s="60" t="s">
        <v>176</v>
      </c>
      <c r="D125" s="61"/>
      <c r="E125" s="62"/>
      <c r="F125" s="63"/>
      <c r="G125" s="231" t="s">
        <v>45</v>
      </c>
    </row>
    <row r="126" ht="31.5" customHeight="1" spans="1:7">
      <c r="A126" s="233" t="s">
        <v>177</v>
      </c>
      <c r="B126" s="234"/>
      <c r="C126" s="60" t="s">
        <v>178</v>
      </c>
      <c r="D126" s="61"/>
      <c r="E126" s="62" t="s">
        <v>48</v>
      </c>
      <c r="F126" s="63"/>
      <c r="G126" s="231" t="s">
        <v>45</v>
      </c>
    </row>
    <row r="127" ht="16.5" customHeight="1" spans="1:7">
      <c r="A127" s="80" t="s">
        <v>179</v>
      </c>
      <c r="B127" s="81"/>
      <c r="C127" s="60" t="s">
        <v>180</v>
      </c>
      <c r="D127" s="61"/>
      <c r="E127" s="62" t="s">
        <v>48</v>
      </c>
      <c r="F127" s="63"/>
      <c r="G127" s="232">
        <v>0</v>
      </c>
    </row>
    <row r="128" ht="30.75" customHeight="1" spans="1:16">
      <c r="A128" s="80" t="s">
        <v>181</v>
      </c>
      <c r="B128" s="81"/>
      <c r="C128" s="60" t="s">
        <v>182</v>
      </c>
      <c r="D128" s="61"/>
      <c r="E128" s="62" t="s">
        <v>48</v>
      </c>
      <c r="F128" s="63"/>
      <c r="G128" s="235">
        <v>620004</v>
      </c>
      <c r="L128" s="129"/>
      <c r="M128" s="129"/>
      <c r="N128" s="129"/>
      <c r="O128" s="129"/>
      <c r="P128" s="129"/>
    </row>
    <row r="129" ht="18" customHeight="1" spans="1:7">
      <c r="A129" s="80" t="s">
        <v>183</v>
      </c>
      <c r="B129" s="81"/>
      <c r="C129" s="60" t="s">
        <v>184</v>
      </c>
      <c r="D129" s="61"/>
      <c r="E129" s="236"/>
      <c r="F129" s="236"/>
      <c r="G129" s="237">
        <v>1.1</v>
      </c>
    </row>
    <row r="130" ht="16.5" customHeight="1" spans="1:16">
      <c r="A130" s="80" t="s">
        <v>185</v>
      </c>
      <c r="B130" s="81"/>
      <c r="C130" s="60" t="s">
        <v>186</v>
      </c>
      <c r="D130" s="61"/>
      <c r="E130" s="62" t="s">
        <v>48</v>
      </c>
      <c r="F130" s="63"/>
      <c r="G130" s="235">
        <v>563640</v>
      </c>
      <c r="K130" s="129"/>
      <c r="L130" s="129"/>
      <c r="M130" s="129"/>
      <c r="N130" s="129"/>
      <c r="O130" s="129"/>
      <c r="P130" s="129"/>
    </row>
    <row r="131" ht="42" customHeight="1" spans="1:7">
      <c r="A131" s="238" t="s">
        <v>187</v>
      </c>
      <c r="B131" s="239"/>
      <c r="C131" s="240" t="s">
        <v>188</v>
      </c>
      <c r="D131" s="241"/>
      <c r="E131" s="242" t="s">
        <v>48</v>
      </c>
      <c r="F131" s="243"/>
      <c r="G131" s="244">
        <f>G132*G119</f>
        <v>1568426.68798295</v>
      </c>
    </row>
    <row r="132" ht="48.75" customHeight="1" spans="1:7">
      <c r="A132" s="245" t="s">
        <v>189</v>
      </c>
      <c r="B132" s="246"/>
      <c r="C132" s="247"/>
      <c r="D132" s="248"/>
      <c r="E132" s="249" t="s">
        <v>190</v>
      </c>
      <c r="F132" s="250"/>
      <c r="G132" s="251">
        <f>G116</f>
        <v>65.3914367185993</v>
      </c>
    </row>
    <row r="133" ht="17.25" customHeight="1" spans="1:7">
      <c r="A133" s="252" t="s">
        <v>191</v>
      </c>
      <c r="B133" s="253"/>
      <c r="C133" s="254"/>
      <c r="D133" s="254"/>
      <c r="E133" s="236" t="s">
        <v>48</v>
      </c>
      <c r="F133" s="236"/>
      <c r="G133" s="255">
        <f>G131-G127-G128</f>
        <v>948422.687982947</v>
      </c>
    </row>
    <row r="134" ht="17.4" spans="1:7">
      <c r="A134" s="256"/>
      <c r="B134" s="256"/>
      <c r="C134" s="256"/>
      <c r="D134" s="256"/>
      <c r="E134" s="256"/>
      <c r="F134" s="256"/>
      <c r="G134" s="256"/>
    </row>
    <row r="135" ht="17.4" spans="1:7">
      <c r="A135" s="256"/>
      <c r="B135" s="256"/>
      <c r="C135" s="256"/>
      <c r="D135" s="256"/>
      <c r="E135" s="256"/>
      <c r="F135" s="256"/>
      <c r="G135" s="256"/>
    </row>
    <row r="136" ht="15.6" spans="1:7">
      <c r="A136" s="257"/>
      <c r="B136" s="257"/>
      <c r="C136" s="257"/>
      <c r="D136" s="257"/>
      <c r="E136" s="257"/>
      <c r="F136" s="257"/>
      <c r="G136" s="257"/>
    </row>
    <row r="137" spans="1:7">
      <c r="A137" s="258"/>
      <c r="B137" s="258"/>
      <c r="C137" s="258"/>
      <c r="D137" s="258"/>
      <c r="E137" s="258"/>
      <c r="F137" s="258"/>
      <c r="G137" s="258"/>
    </row>
    <row r="138" spans="1:7">
      <c r="A138" s="259"/>
      <c r="B138" s="259"/>
      <c r="C138" s="259"/>
      <c r="D138" s="259"/>
      <c r="E138" s="259"/>
      <c r="F138" s="259"/>
      <c r="G138" s="259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</sheetData>
  <mergeCells count="280">
    <mergeCell ref="A2:G2"/>
    <mergeCell ref="A3:G3"/>
    <mergeCell ref="A4:G4"/>
    <mergeCell ref="A5:G5"/>
    <mergeCell ref="A7:G7"/>
    <mergeCell ref="C10:G10"/>
    <mergeCell ref="C11:G11"/>
    <mergeCell ref="C12:G12"/>
    <mergeCell ref="C13:G13"/>
    <mergeCell ref="C14:G14"/>
    <mergeCell ref="B15:G15"/>
    <mergeCell ref="B20:G20"/>
    <mergeCell ref="B21:G21"/>
    <mergeCell ref="B22:G22"/>
    <mergeCell ref="B23:G23"/>
    <mergeCell ref="B24:G24"/>
    <mergeCell ref="B25:G25"/>
    <mergeCell ref="B26:G26"/>
    <mergeCell ref="A27:G27"/>
    <mergeCell ref="A28:G28"/>
    <mergeCell ref="B29:G29"/>
    <mergeCell ref="A30:G30"/>
    <mergeCell ref="A31:G31"/>
    <mergeCell ref="A32:G32"/>
    <mergeCell ref="A34:G34"/>
    <mergeCell ref="A35:G35"/>
    <mergeCell ref="A36:G36"/>
    <mergeCell ref="B37:G37"/>
    <mergeCell ref="A38:B38"/>
    <mergeCell ref="C38:D38"/>
    <mergeCell ref="E38:F38"/>
    <mergeCell ref="A39:G39"/>
    <mergeCell ref="A40:G40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0:B50"/>
    <mergeCell ref="C50:D50"/>
    <mergeCell ref="E50:F50"/>
    <mergeCell ref="A51:B51"/>
    <mergeCell ref="C51:D51"/>
    <mergeCell ref="E51:F51"/>
    <mergeCell ref="J51:O51"/>
    <mergeCell ref="A52:B52"/>
    <mergeCell ref="C52:D52"/>
    <mergeCell ref="E52:F52"/>
    <mergeCell ref="A53:G53"/>
    <mergeCell ref="A54:B54"/>
    <mergeCell ref="C54:D54"/>
    <mergeCell ref="A55:B55"/>
    <mergeCell ref="C55:D55"/>
    <mergeCell ref="E55:F55"/>
    <mergeCell ref="A56:B56"/>
    <mergeCell ref="C56:D56"/>
    <mergeCell ref="A57:G57"/>
    <mergeCell ref="A58:B58"/>
    <mergeCell ref="C58:D58"/>
    <mergeCell ref="E58:F58"/>
    <mergeCell ref="A59:B59"/>
    <mergeCell ref="A60:B60"/>
    <mergeCell ref="A61:B61"/>
    <mergeCell ref="A62:B62"/>
    <mergeCell ref="C62:D62"/>
    <mergeCell ref="E62:F62"/>
    <mergeCell ref="A63:B63"/>
    <mergeCell ref="C63:D63"/>
    <mergeCell ref="E63:F63"/>
    <mergeCell ref="A64:B64"/>
    <mergeCell ref="C64:D64"/>
    <mergeCell ref="A65:B65"/>
    <mergeCell ref="C65:D65"/>
    <mergeCell ref="E65:F65"/>
    <mergeCell ref="A66:B66"/>
    <mergeCell ref="C66:D66"/>
    <mergeCell ref="A67:B67"/>
    <mergeCell ref="C67:D67"/>
    <mergeCell ref="E67:F67"/>
    <mergeCell ref="A68:G68"/>
    <mergeCell ref="A69:B69"/>
    <mergeCell ref="A70:B70"/>
    <mergeCell ref="A71:B71"/>
    <mergeCell ref="C71:D71"/>
    <mergeCell ref="E71:F71"/>
    <mergeCell ref="A72:B72"/>
    <mergeCell ref="C72:D72"/>
    <mergeCell ref="E72:F72"/>
    <mergeCell ref="A73:G73"/>
    <mergeCell ref="A74:B74"/>
    <mergeCell ref="C74:D74"/>
    <mergeCell ref="A75:B75"/>
    <mergeCell ref="A76:B76"/>
    <mergeCell ref="A77:B77"/>
    <mergeCell ref="C77:D77"/>
    <mergeCell ref="E77:F77"/>
    <mergeCell ref="A78:G78"/>
    <mergeCell ref="A79:B79"/>
    <mergeCell ref="C79:D79"/>
    <mergeCell ref="E79:F79"/>
    <mergeCell ref="A80:B80"/>
    <mergeCell ref="C80:D80"/>
    <mergeCell ref="E80:F80"/>
    <mergeCell ref="A81:B81"/>
    <mergeCell ref="A82:B82"/>
    <mergeCell ref="A83:B83"/>
    <mergeCell ref="C83:D83"/>
    <mergeCell ref="E83:F83"/>
    <mergeCell ref="A84:B84"/>
    <mergeCell ref="C84:D84"/>
    <mergeCell ref="E84:F84"/>
    <mergeCell ref="A85:B85"/>
    <mergeCell ref="C85:D85"/>
    <mergeCell ref="E85:F85"/>
    <mergeCell ref="A86:B86"/>
    <mergeCell ref="C86:D86"/>
    <mergeCell ref="E86:F86"/>
    <mergeCell ref="A87:B87"/>
    <mergeCell ref="A88:B88"/>
    <mergeCell ref="A89:B89"/>
    <mergeCell ref="C89:D89"/>
    <mergeCell ref="E89:F89"/>
    <mergeCell ref="A90:B90"/>
    <mergeCell ref="A91:B91"/>
    <mergeCell ref="A92:B92"/>
    <mergeCell ref="C92:D92"/>
    <mergeCell ref="E92:F92"/>
    <mergeCell ref="A93:B93"/>
    <mergeCell ref="A94:B94"/>
    <mergeCell ref="A95:B95"/>
    <mergeCell ref="C95:D95"/>
    <mergeCell ref="E95:F95"/>
    <mergeCell ref="A96:B96"/>
    <mergeCell ref="A97:B97"/>
    <mergeCell ref="A98:B98"/>
    <mergeCell ref="A99:B99"/>
    <mergeCell ref="A100:B100"/>
    <mergeCell ref="A101:B101"/>
    <mergeCell ref="C101:D101"/>
    <mergeCell ref="E101:F101"/>
    <mergeCell ref="A102:B102"/>
    <mergeCell ref="C102:D102"/>
    <mergeCell ref="E102:F102"/>
    <mergeCell ref="A103:B103"/>
    <mergeCell ref="A104:B104"/>
    <mergeCell ref="A105:B105"/>
    <mergeCell ref="C105:D105"/>
    <mergeCell ref="E105:F105"/>
    <mergeCell ref="A106:B106"/>
    <mergeCell ref="C106:D106"/>
    <mergeCell ref="E106:F106"/>
    <mergeCell ref="A107:B107"/>
    <mergeCell ref="C107:D107"/>
    <mergeCell ref="E107:F107"/>
    <mergeCell ref="A108:G108"/>
    <mergeCell ref="A109:B109"/>
    <mergeCell ref="A110:B110"/>
    <mergeCell ref="A111:B111"/>
    <mergeCell ref="C111:D111"/>
    <mergeCell ref="E111:F111"/>
    <mergeCell ref="A112:B112"/>
    <mergeCell ref="C112:D112"/>
    <mergeCell ref="E112:F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F115"/>
    <mergeCell ref="A118:B118"/>
    <mergeCell ref="C118:D118"/>
    <mergeCell ref="E118:F118"/>
    <mergeCell ref="A119:B119"/>
    <mergeCell ref="C119:D119"/>
    <mergeCell ref="E119:F119"/>
    <mergeCell ref="K119:M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3:B123"/>
    <mergeCell ref="C123:D123"/>
    <mergeCell ref="E123:F123"/>
    <mergeCell ref="A124:B124"/>
    <mergeCell ref="C124:D124"/>
    <mergeCell ref="E124:F124"/>
    <mergeCell ref="A125:B125"/>
    <mergeCell ref="C125:D125"/>
    <mergeCell ref="E125:F125"/>
    <mergeCell ref="A126:B126"/>
    <mergeCell ref="C126:D126"/>
    <mergeCell ref="E126:F126"/>
    <mergeCell ref="A127:B127"/>
    <mergeCell ref="C127:D127"/>
    <mergeCell ref="E127:F127"/>
    <mergeCell ref="A128:B128"/>
    <mergeCell ref="C128:D128"/>
    <mergeCell ref="E128:F128"/>
    <mergeCell ref="L128:P128"/>
    <mergeCell ref="A129:B129"/>
    <mergeCell ref="C129:D129"/>
    <mergeCell ref="A130:B130"/>
    <mergeCell ref="C130:D130"/>
    <mergeCell ref="E130:F130"/>
    <mergeCell ref="K130:P130"/>
    <mergeCell ref="A131:B131"/>
    <mergeCell ref="C131:D131"/>
    <mergeCell ref="E131:F131"/>
    <mergeCell ref="A132:B132"/>
    <mergeCell ref="C132:D132"/>
    <mergeCell ref="E132:F132"/>
    <mergeCell ref="A133:B133"/>
    <mergeCell ref="E133:F133"/>
    <mergeCell ref="A136:G136"/>
    <mergeCell ref="A137:G137"/>
    <mergeCell ref="A138:G138"/>
    <mergeCell ref="G69:G70"/>
    <mergeCell ref="G75:G76"/>
    <mergeCell ref="G81:G82"/>
    <mergeCell ref="G87:G88"/>
    <mergeCell ref="G90:G91"/>
    <mergeCell ref="G93:G94"/>
    <mergeCell ref="G96:G97"/>
    <mergeCell ref="G98:G100"/>
    <mergeCell ref="G103:G104"/>
    <mergeCell ref="G109:G110"/>
    <mergeCell ref="C8:G9"/>
    <mergeCell ref="C60:D61"/>
    <mergeCell ref="E60:F61"/>
    <mergeCell ref="C69:D70"/>
    <mergeCell ref="E69:F70"/>
    <mergeCell ref="C75:D76"/>
    <mergeCell ref="E75:F76"/>
    <mergeCell ref="C87:D88"/>
    <mergeCell ref="E87:F88"/>
    <mergeCell ref="C81:D82"/>
    <mergeCell ref="E81:F82"/>
    <mergeCell ref="C90:D91"/>
    <mergeCell ref="E90:F91"/>
    <mergeCell ref="C98:D100"/>
    <mergeCell ref="E98:F100"/>
    <mergeCell ref="C93:D94"/>
    <mergeCell ref="E93:F94"/>
    <mergeCell ref="C96:D97"/>
    <mergeCell ref="E96:F97"/>
    <mergeCell ref="C109:D110"/>
    <mergeCell ref="E109:F110"/>
    <mergeCell ref="C103:D104"/>
    <mergeCell ref="E103:F104"/>
    <mergeCell ref="A116:B117"/>
  </mergeCells>
  <pageMargins left="0" right="0" top="0" bottom="0" header="0" footer="0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Лихая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odayn</cp:lastModifiedBy>
  <dcterms:created xsi:type="dcterms:W3CDTF">2021-01-27T11:59:00Z</dcterms:created>
  <cp:lastPrinted>2023-06-21T10:58:00Z</cp:lastPrinted>
  <dcterms:modified xsi:type="dcterms:W3CDTF">2023-07-10T11:34:58Z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