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7A57243E-FE48-4D5A-B9B3-5B28E9813927}" xr6:coauthVersionLast="47" xr6:coauthVersionMax="47" xr10:uidLastSave="{00000000-0000-0000-0000-000000000000}"/>
  <bookViews>
    <workbookView xWindow="810" yWindow="-120" windowWidth="28110" windowHeight="16440" activeTab="3" xr2:uid="{3F1E02CB-0207-4351-9ED8-2149971C5AF0}"/>
  </bookViews>
  <sheets>
    <sheet name="4д матер" sheetId="2" r:id="rId1"/>
    <sheet name="9д ОЗП" sheetId="3" r:id="rId2"/>
    <sheet name="12 ОХР" sheetId="4" r:id="rId3"/>
    <sheet name="23 труд" sheetId="5" r:id="rId4"/>
  </sheets>
  <externalReferences>
    <externalReference r:id="rId5"/>
  </externalReferences>
  <definedNames>
    <definedName name="TR10B">#REF!</definedName>
    <definedName name="TR10EXP">#REF!</definedName>
    <definedName name="TR10PSZ">#REF!</definedName>
    <definedName name="TR10S">#REF!</definedName>
    <definedName name="TR10ST">#REF!</definedName>
    <definedName name="TR10Y">#REF!</definedName>
    <definedName name="TR11B">#REF!</definedName>
    <definedName name="TR11PSZ">#REF!</definedName>
    <definedName name="TR11S">#REF!</definedName>
    <definedName name="TR11ST">#REF!</definedName>
    <definedName name="TR11Y">#REF!</definedName>
    <definedName name="TR12B">#REF!</definedName>
    <definedName name="TR12EXP">#REF!</definedName>
    <definedName name="TR12PSZ">#REF!</definedName>
    <definedName name="TR12S">#REF!</definedName>
    <definedName name="TR12ST">#REF!</definedName>
    <definedName name="TR12Y">#REF!</definedName>
    <definedName name="TR15B">#REF!</definedName>
    <definedName name="TR15EXP">#REF!</definedName>
    <definedName name="TR15PSZ">#REF!</definedName>
    <definedName name="TR15S">#REF!</definedName>
    <definedName name="TR15ST">#REF!</definedName>
    <definedName name="TR15Y">#REF!</definedName>
    <definedName name="TR1EXP">#REF!</definedName>
    <definedName name="TR20B">#REF!</definedName>
    <definedName name="TR20EXP">#REF!</definedName>
    <definedName name="TR20PSZ">#REF!</definedName>
    <definedName name="TR20S">#REF!</definedName>
    <definedName name="TR20ST">#REF!</definedName>
    <definedName name="TR20Y">#REF!</definedName>
    <definedName name="TR21Y">#REF!</definedName>
    <definedName name="TR23B">#REF!</definedName>
    <definedName name="TR23EXP">#REF!</definedName>
    <definedName name="TR23PSZ">#REF!</definedName>
    <definedName name="TR23S">#REF!</definedName>
    <definedName name="TR23ST">#REF!</definedName>
    <definedName name="TR23Y">#REF!</definedName>
    <definedName name="TR8B">#REF!</definedName>
    <definedName name="TR8EXP">#REF!</definedName>
    <definedName name="TR8PSZ">#REF!</definedName>
    <definedName name="TR8S">#REF!</definedName>
    <definedName name="TR8ST">#REF!</definedName>
    <definedName name="TR8Y">#REF!</definedName>
    <definedName name="TR9B">#REF!</definedName>
    <definedName name="TR9EXP">#REF!</definedName>
    <definedName name="TR9PSZ">#REF!</definedName>
    <definedName name="TR9S">#REF!</definedName>
    <definedName name="TR9ST">#REF!</definedName>
    <definedName name="TR9Y">#REF!</definedName>
    <definedName name="TRUD1">#REF!</definedName>
    <definedName name="TRUD1_EXP">#REF!</definedName>
    <definedName name="_xlnm.Print_Area" localSheetId="2">'12 ОХР'!$A$1:$I$83</definedName>
    <definedName name="_xlnm.Print_Area" localSheetId="3">'23 труд'!$A$1:$Q$27</definedName>
    <definedName name="_xlnm.Print_Area" localSheetId="0">'4д матер'!$A$1:$AH$47</definedName>
    <definedName name="_xlnm.Print_Area" localSheetId="1">'9д ОЗП'!$A$1:$X$45</definedName>
    <definedName name="юб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5" l="1"/>
  <c r="G9" i="5" s="1"/>
  <c r="K9" i="5"/>
  <c r="L9" i="5"/>
  <c r="L11" i="5" s="1"/>
  <c r="P9" i="5"/>
  <c r="Q9" i="5"/>
  <c r="F10" i="5"/>
  <c r="G10" i="5" s="1"/>
  <c r="K10" i="5"/>
  <c r="L10" i="5" s="1"/>
  <c r="P10" i="5"/>
  <c r="P11" i="5" s="1"/>
  <c r="F11" i="5"/>
  <c r="K11" i="5"/>
  <c r="K17" i="5" s="1"/>
  <c r="F12" i="5"/>
  <c r="G12" i="5"/>
  <c r="K12" i="5"/>
  <c r="L12" i="5"/>
  <c r="P12" i="5"/>
  <c r="Q12" i="5" s="1"/>
  <c r="Q16" i="5" s="1"/>
  <c r="F13" i="5"/>
  <c r="F16" i="5" s="1"/>
  <c r="K13" i="5"/>
  <c r="K16" i="5" s="1"/>
  <c r="P13" i="5"/>
  <c r="P16" i="5" s="1"/>
  <c r="Q13" i="5"/>
  <c r="F14" i="5"/>
  <c r="G14" i="5" s="1"/>
  <c r="K14" i="5"/>
  <c r="L14" i="5" s="1"/>
  <c r="P14" i="5"/>
  <c r="Q14" i="5"/>
  <c r="D11" i="4"/>
  <c r="E11" i="4"/>
  <c r="H11" i="4"/>
  <c r="D12" i="4"/>
  <c r="H12" i="4"/>
  <c r="M12" i="4"/>
  <c r="C13" i="4"/>
  <c r="D13" i="4" s="1"/>
  <c r="E13" i="4"/>
  <c r="M13" i="4"/>
  <c r="D14" i="4"/>
  <c r="E14" i="4"/>
  <c r="M14" i="4"/>
  <c r="D15" i="4"/>
  <c r="M15" i="4"/>
  <c r="D16" i="4"/>
  <c r="M16" i="4"/>
  <c r="M55" i="4" s="1"/>
  <c r="D17" i="4"/>
  <c r="M17" i="4"/>
  <c r="M18" i="4"/>
  <c r="D19" i="4"/>
  <c r="M19" i="4"/>
  <c r="C20" i="4"/>
  <c r="C18" i="4" s="1"/>
  <c r="D18" i="4" s="1"/>
  <c r="E20" i="4"/>
  <c r="M20" i="4"/>
  <c r="E21" i="4"/>
  <c r="H21" i="4" s="1"/>
  <c r="I21" i="4"/>
  <c r="M21" i="4"/>
  <c r="C22" i="4"/>
  <c r="D22" i="4" s="1"/>
  <c r="E22" i="4"/>
  <c r="M22" i="4"/>
  <c r="D23" i="4"/>
  <c r="E23" i="4"/>
  <c r="H23" i="4"/>
  <c r="M23" i="4"/>
  <c r="D24" i="4"/>
  <c r="H24" i="4"/>
  <c r="M24" i="4"/>
  <c r="D25" i="4"/>
  <c r="H25" i="4"/>
  <c r="H22" i="4" s="1"/>
  <c r="M25" i="4"/>
  <c r="D26" i="4"/>
  <c r="H26" i="4"/>
  <c r="M26" i="4"/>
  <c r="D27" i="4"/>
  <c r="H27" i="4"/>
  <c r="M27" i="4"/>
  <c r="C28" i="4"/>
  <c r="D28" i="4"/>
  <c r="E28" i="4"/>
  <c r="F28" i="4"/>
  <c r="H28" i="4"/>
  <c r="I28" i="4"/>
  <c r="M28" i="4"/>
  <c r="D29" i="4"/>
  <c r="M29" i="4"/>
  <c r="D30" i="4"/>
  <c r="M30" i="4"/>
  <c r="D31" i="4"/>
  <c r="M31" i="4"/>
  <c r="C32" i="4"/>
  <c r="D32" i="4"/>
  <c r="M32" i="4"/>
  <c r="D33" i="4"/>
  <c r="E33" i="4"/>
  <c r="H33" i="4" s="1"/>
  <c r="H32" i="4" s="1"/>
  <c r="M33" i="4"/>
  <c r="D34" i="4"/>
  <c r="F34" i="4"/>
  <c r="M34" i="4"/>
  <c r="D35" i="4"/>
  <c r="F35" i="4"/>
  <c r="M35" i="4"/>
  <c r="D36" i="4"/>
  <c r="M36" i="4"/>
  <c r="C37" i="4"/>
  <c r="D37" i="4"/>
  <c r="E37" i="4"/>
  <c r="L37" i="4"/>
  <c r="E19" i="4" s="1"/>
  <c r="M37" i="4"/>
  <c r="D38" i="4"/>
  <c r="L38" i="4"/>
  <c r="M38" i="4" s="1"/>
  <c r="D39" i="4"/>
  <c r="M39" i="4"/>
  <c r="D40" i="4"/>
  <c r="M40" i="4"/>
  <c r="D41" i="4"/>
  <c r="E41" i="4"/>
  <c r="H41" i="4" s="1"/>
  <c r="H37" i="4" s="1"/>
  <c r="M41" i="4"/>
  <c r="D42" i="4"/>
  <c r="M42" i="4"/>
  <c r="D43" i="4"/>
  <c r="M43" i="4"/>
  <c r="D44" i="4"/>
  <c r="M44" i="4"/>
  <c r="D45" i="4"/>
  <c r="M45" i="4"/>
  <c r="M46" i="4"/>
  <c r="D47" i="4"/>
  <c r="E47" i="4"/>
  <c r="M47" i="4"/>
  <c r="D48" i="4"/>
  <c r="E48" i="4"/>
  <c r="M48" i="4"/>
  <c r="D49" i="4"/>
  <c r="H49" i="4"/>
  <c r="M49" i="4"/>
  <c r="D50" i="4"/>
  <c r="E50" i="4"/>
  <c r="M50" i="4"/>
  <c r="D51" i="4"/>
  <c r="E51" i="4"/>
  <c r="H51" i="4" s="1"/>
  <c r="M51" i="4"/>
  <c r="D52" i="4"/>
  <c r="H52" i="4"/>
  <c r="M52" i="4"/>
  <c r="D53" i="4"/>
  <c r="H53" i="4"/>
  <c r="M53" i="4"/>
  <c r="D54" i="4"/>
  <c r="H54" i="4"/>
  <c r="M54" i="4"/>
  <c r="D55" i="4"/>
  <c r="H55" i="4"/>
  <c r="L55" i="4"/>
  <c r="D56" i="4"/>
  <c r="E56" i="4"/>
  <c r="H56" i="4"/>
  <c r="D57" i="4"/>
  <c r="E57" i="4"/>
  <c r="H57" i="4" s="1"/>
  <c r="D58" i="4"/>
  <c r="H58" i="4"/>
  <c r="D59" i="4"/>
  <c r="H59" i="4"/>
  <c r="D60" i="4"/>
  <c r="H60" i="4"/>
  <c r="D61" i="4"/>
  <c r="E61" i="4"/>
  <c r="D62" i="4"/>
  <c r="E62" i="4"/>
  <c r="H62" i="4"/>
  <c r="D63" i="4"/>
  <c r="H63" i="4"/>
  <c r="D64" i="4"/>
  <c r="H64" i="4"/>
  <c r="D65" i="4"/>
  <c r="E65" i="4"/>
  <c r="H65" i="4"/>
  <c r="D66" i="4"/>
  <c r="H66" i="4"/>
  <c r="D67" i="4"/>
  <c r="E67" i="4"/>
  <c r="H67" i="4"/>
  <c r="D68" i="4"/>
  <c r="H68" i="4"/>
  <c r="D69" i="4"/>
  <c r="E69" i="4"/>
  <c r="D70" i="4"/>
  <c r="E70" i="4"/>
  <c r="D71" i="4"/>
  <c r="H71" i="4"/>
  <c r="C72" i="4"/>
  <c r="C46" i="4" s="1"/>
  <c r="F72" i="4"/>
  <c r="E73" i="4"/>
  <c r="E72" i="4" s="1"/>
  <c r="H73" i="4"/>
  <c r="I73" i="4"/>
  <c r="I72" i="4" s="1"/>
  <c r="E74" i="4"/>
  <c r="H74" i="4" s="1"/>
  <c r="H72" i="4" s="1"/>
  <c r="I74" i="4"/>
  <c r="E76" i="4"/>
  <c r="K3" i="3"/>
  <c r="J11" i="3"/>
  <c r="N11" i="3"/>
  <c r="D12" i="3"/>
  <c r="D11" i="3" s="1"/>
  <c r="D39" i="3" s="1"/>
  <c r="E12" i="3"/>
  <c r="G12" i="3"/>
  <c r="M12" i="3"/>
  <c r="X12" i="3" s="1"/>
  <c r="O12" i="3"/>
  <c r="P12" i="3"/>
  <c r="Q12" i="3"/>
  <c r="D13" i="3"/>
  <c r="E13" i="3" s="1"/>
  <c r="I13" i="3" s="1"/>
  <c r="G13" i="3"/>
  <c r="M13" i="3"/>
  <c r="O13" i="3"/>
  <c r="P13" i="3"/>
  <c r="Q13" i="3" s="1"/>
  <c r="D14" i="3"/>
  <c r="E14" i="3"/>
  <c r="I14" i="3" s="1"/>
  <c r="G14" i="3"/>
  <c r="H14" i="3"/>
  <c r="M14" i="3"/>
  <c r="X14" i="3" s="1"/>
  <c r="O14" i="3"/>
  <c r="P14" i="3" s="1"/>
  <c r="Q14" i="3" s="1"/>
  <c r="D15" i="3"/>
  <c r="E15" i="3"/>
  <c r="G15" i="3"/>
  <c r="H15" i="3"/>
  <c r="I15" i="3"/>
  <c r="M15" i="3"/>
  <c r="O15" i="3"/>
  <c r="P15" i="3"/>
  <c r="Q15" i="3" s="1"/>
  <c r="X15" i="3" s="1"/>
  <c r="D16" i="3"/>
  <c r="E16" i="3" s="1"/>
  <c r="I16" i="3" s="1"/>
  <c r="G16" i="3"/>
  <c r="M16" i="3"/>
  <c r="O16" i="3"/>
  <c r="P16" i="3"/>
  <c r="Q16" i="3"/>
  <c r="X16" i="3"/>
  <c r="D17" i="3"/>
  <c r="E17" i="3" s="1"/>
  <c r="I17" i="3" s="1"/>
  <c r="G17" i="3"/>
  <c r="M17" i="3"/>
  <c r="O17" i="3"/>
  <c r="P17" i="3" s="1"/>
  <c r="Q17" i="3" s="1"/>
  <c r="D18" i="3"/>
  <c r="E18" i="3" s="1"/>
  <c r="I18" i="3" s="1"/>
  <c r="G18" i="3"/>
  <c r="H18" i="3"/>
  <c r="M18" i="3"/>
  <c r="O18" i="3"/>
  <c r="P18" i="3" s="1"/>
  <c r="Q18" i="3" s="1"/>
  <c r="X18" i="3" s="1"/>
  <c r="D19" i="3"/>
  <c r="E19" i="3"/>
  <c r="G19" i="3"/>
  <c r="H19" i="3"/>
  <c r="I19" i="3"/>
  <c r="O19" i="3"/>
  <c r="P19" i="3"/>
  <c r="Q19" i="3" s="1"/>
  <c r="X19" i="3" s="1"/>
  <c r="D20" i="3"/>
  <c r="E20" i="3" s="1"/>
  <c r="I20" i="3" s="1"/>
  <c r="G20" i="3"/>
  <c r="H20" i="3"/>
  <c r="O20" i="3"/>
  <c r="P20" i="3"/>
  <c r="Q20" i="3" s="1"/>
  <c r="X20" i="3" s="1"/>
  <c r="D21" i="3"/>
  <c r="E21" i="3" s="1"/>
  <c r="I21" i="3" s="1"/>
  <c r="G21" i="3"/>
  <c r="O21" i="3"/>
  <c r="P21" i="3"/>
  <c r="Q21" i="3"/>
  <c r="X21" i="3"/>
  <c r="D22" i="3"/>
  <c r="H22" i="3" s="1"/>
  <c r="E22" i="3"/>
  <c r="I22" i="3" s="1"/>
  <c r="G22" i="3"/>
  <c r="O22" i="3"/>
  <c r="P22" i="3"/>
  <c r="Q22" i="3"/>
  <c r="X22" i="3" s="1"/>
  <c r="D23" i="3"/>
  <c r="E23" i="3" s="1"/>
  <c r="I23" i="3" s="1"/>
  <c r="G23" i="3"/>
  <c r="O23" i="3"/>
  <c r="P23" i="3"/>
  <c r="Q23" i="3"/>
  <c r="X23" i="3"/>
  <c r="D24" i="3"/>
  <c r="H24" i="3" s="1"/>
  <c r="G24" i="3"/>
  <c r="O24" i="3"/>
  <c r="P24" i="3"/>
  <c r="Q24" i="3"/>
  <c r="X24" i="3" s="1"/>
  <c r="D25" i="3"/>
  <c r="E25" i="3" s="1"/>
  <c r="I25" i="3" s="1"/>
  <c r="G25" i="3"/>
  <c r="H25" i="3"/>
  <c r="O25" i="3"/>
  <c r="P25" i="3"/>
  <c r="Q25" i="3" s="1"/>
  <c r="X25" i="3" s="1"/>
  <c r="D26" i="3"/>
  <c r="E26" i="3" s="1"/>
  <c r="I26" i="3" s="1"/>
  <c r="G26" i="3"/>
  <c r="H26" i="3"/>
  <c r="O26" i="3"/>
  <c r="P26" i="3" s="1"/>
  <c r="Q26" i="3" s="1"/>
  <c r="X26" i="3" s="1"/>
  <c r="D27" i="3"/>
  <c r="E27" i="3"/>
  <c r="G27" i="3"/>
  <c r="H27" i="3"/>
  <c r="I27" i="3"/>
  <c r="O27" i="3"/>
  <c r="P27" i="3" s="1"/>
  <c r="Q27" i="3" s="1"/>
  <c r="X27" i="3" s="1"/>
  <c r="D28" i="3"/>
  <c r="E28" i="3"/>
  <c r="I28" i="3" s="1"/>
  <c r="G28" i="3"/>
  <c r="H28" i="3"/>
  <c r="O28" i="3"/>
  <c r="P28" i="3" s="1"/>
  <c r="Q28" i="3" s="1"/>
  <c r="X28" i="3" s="1"/>
  <c r="D29" i="3"/>
  <c r="H29" i="3" s="1"/>
  <c r="E29" i="3"/>
  <c r="I29" i="3" s="1"/>
  <c r="G29" i="3"/>
  <c r="O29" i="3"/>
  <c r="P29" i="3" s="1"/>
  <c r="Q29" i="3" s="1"/>
  <c r="X29" i="3" s="1"/>
  <c r="D30" i="3"/>
  <c r="E30" i="3" s="1"/>
  <c r="I30" i="3" s="1"/>
  <c r="G30" i="3"/>
  <c r="O30" i="3"/>
  <c r="P30" i="3"/>
  <c r="Q30" i="3"/>
  <c r="X30" i="3"/>
  <c r="D31" i="3"/>
  <c r="E31" i="3" s="1"/>
  <c r="I31" i="3" s="1"/>
  <c r="G31" i="3"/>
  <c r="O31" i="3"/>
  <c r="P31" i="3"/>
  <c r="Q31" i="3" s="1"/>
  <c r="X31" i="3" s="1"/>
  <c r="D32" i="3"/>
  <c r="E32" i="3"/>
  <c r="G32" i="3"/>
  <c r="H32" i="3"/>
  <c r="I32" i="3"/>
  <c r="O32" i="3"/>
  <c r="P32" i="3"/>
  <c r="Q32" i="3"/>
  <c r="X32" i="3" s="1"/>
  <c r="D33" i="3"/>
  <c r="E33" i="3"/>
  <c r="G33" i="3"/>
  <c r="H33" i="3"/>
  <c r="I33" i="3"/>
  <c r="O33" i="3"/>
  <c r="P33" i="3"/>
  <c r="Q33" i="3" s="1"/>
  <c r="X33" i="3" s="1"/>
  <c r="D34" i="3"/>
  <c r="E34" i="3"/>
  <c r="G34" i="3"/>
  <c r="H34" i="3"/>
  <c r="I34" i="3"/>
  <c r="O34" i="3"/>
  <c r="P34" i="3" s="1"/>
  <c r="Q34" i="3" s="1"/>
  <c r="X34" i="3" s="1"/>
  <c r="AG37" i="3"/>
  <c r="J39" i="3"/>
  <c r="N39" i="3"/>
  <c r="O4" i="2"/>
  <c r="G14" i="2"/>
  <c r="H14" i="2"/>
  <c r="L14" i="2" s="1"/>
  <c r="K14" i="2"/>
  <c r="R14" i="2"/>
  <c r="S14" i="2" s="1"/>
  <c r="T14" i="2" s="1"/>
  <c r="T26" i="2" s="1"/>
  <c r="U14" i="2"/>
  <c r="W14" i="2"/>
  <c r="X14" i="2"/>
  <c r="G15" i="2"/>
  <c r="H15" i="2"/>
  <c r="K15" i="2"/>
  <c r="K26" i="2" s="1"/>
  <c r="L15" i="2"/>
  <c r="T15" i="2"/>
  <c r="K16" i="2"/>
  <c r="L16" i="2"/>
  <c r="AA16" i="2"/>
  <c r="AB16" i="2" s="1"/>
  <c r="AB26" i="2" s="1"/>
  <c r="K17" i="2"/>
  <c r="L17" i="2"/>
  <c r="AA17" i="2"/>
  <c r="AB17" i="2"/>
  <c r="G18" i="2"/>
  <c r="H18" i="2" s="1"/>
  <c r="L18" i="2" s="1"/>
  <c r="K18" i="2"/>
  <c r="S18" i="2"/>
  <c r="T18" i="2"/>
  <c r="G19" i="2"/>
  <c r="H19" i="2" s="1"/>
  <c r="L19" i="2" s="1"/>
  <c r="K19" i="2"/>
  <c r="T19" i="2"/>
  <c r="G20" i="2"/>
  <c r="K20" i="2"/>
  <c r="L20" i="2"/>
  <c r="T20" i="2"/>
  <c r="K21" i="2"/>
  <c r="L21" i="2"/>
  <c r="AA21" i="2"/>
  <c r="AB21" i="2"/>
  <c r="G22" i="2"/>
  <c r="H22" i="2"/>
  <c r="K22" i="2"/>
  <c r="L22" i="2"/>
  <c r="T22" i="2"/>
  <c r="K23" i="2"/>
  <c r="L23" i="2"/>
  <c r="AA23" i="2"/>
  <c r="AB23" i="2"/>
  <c r="K24" i="2"/>
  <c r="L24" i="2"/>
  <c r="AA24" i="2"/>
  <c r="AB24" i="2"/>
  <c r="K25" i="2"/>
  <c r="L25" i="2"/>
  <c r="AA25" i="2"/>
  <c r="AB25" i="2"/>
  <c r="K34" i="2"/>
  <c r="K37" i="2" s="1"/>
  <c r="L34" i="2"/>
  <c r="T34" i="2"/>
  <c r="K35" i="2"/>
  <c r="L35" i="2"/>
  <c r="T35" i="2"/>
  <c r="K36" i="2"/>
  <c r="L36" i="2"/>
  <c r="L37" i="2" s="1"/>
  <c r="T36" i="2"/>
  <c r="T37" i="2"/>
  <c r="F17" i="5" l="1"/>
  <c r="P17" i="5"/>
  <c r="L17" i="5"/>
  <c r="F76" i="4"/>
  <c r="K76" i="4" s="1"/>
  <c r="F50" i="4" s="1"/>
  <c r="I50" i="4" s="1"/>
  <c r="G11" i="5"/>
  <c r="G16" i="5" s="1"/>
  <c r="G15" i="5" s="1"/>
  <c r="L13" i="5"/>
  <c r="L16" i="5" s="1"/>
  <c r="Q10" i="5"/>
  <c r="Q11" i="5" s="1"/>
  <c r="G13" i="5"/>
  <c r="I9" i="5"/>
  <c r="E18" i="4"/>
  <c r="F19" i="4"/>
  <c r="H19" i="4"/>
  <c r="F14" i="4"/>
  <c r="F69" i="4"/>
  <c r="I69" i="4" s="1"/>
  <c r="F65" i="4"/>
  <c r="I65" i="4" s="1"/>
  <c r="F55" i="4"/>
  <c r="I55" i="4" s="1"/>
  <c r="F52" i="4"/>
  <c r="I52" i="4" s="1"/>
  <c r="F27" i="4"/>
  <c r="I27" i="4" s="1"/>
  <c r="F71" i="4"/>
  <c r="I71" i="4" s="1"/>
  <c r="F12" i="4"/>
  <c r="I12" i="4" s="1"/>
  <c r="F24" i="4"/>
  <c r="I24" i="4" s="1"/>
  <c r="F15" i="4"/>
  <c r="F39" i="4"/>
  <c r="F63" i="4"/>
  <c r="I63" i="4" s="1"/>
  <c r="F25" i="4"/>
  <c r="I25" i="4" s="1"/>
  <c r="F40" i="4"/>
  <c r="F60" i="4"/>
  <c r="I60" i="4" s="1"/>
  <c r="F17" i="4"/>
  <c r="F54" i="4"/>
  <c r="I54" i="4" s="1"/>
  <c r="F33" i="4"/>
  <c r="F68" i="4"/>
  <c r="I68" i="4" s="1"/>
  <c r="F64" i="4"/>
  <c r="I64" i="4" s="1"/>
  <c r="F48" i="4"/>
  <c r="I48" i="4" s="1"/>
  <c r="D46" i="4"/>
  <c r="D75" i="4" s="1"/>
  <c r="D77" i="4" s="1"/>
  <c r="C75" i="4"/>
  <c r="C77" i="4" s="1"/>
  <c r="F61" i="4"/>
  <c r="I61" i="4" s="1"/>
  <c r="F20" i="4"/>
  <c r="F67" i="4"/>
  <c r="I67" i="4" s="1"/>
  <c r="E46" i="4"/>
  <c r="H48" i="4"/>
  <c r="D20" i="4"/>
  <c r="H70" i="4"/>
  <c r="H50" i="4"/>
  <c r="H47" i="4"/>
  <c r="E32" i="4"/>
  <c r="H69" i="4"/>
  <c r="H14" i="4"/>
  <c r="H13" i="4" s="1"/>
  <c r="H61" i="4"/>
  <c r="H20" i="4"/>
  <c r="Q11" i="3"/>
  <c r="X17" i="3"/>
  <c r="X13" i="3"/>
  <c r="X11" i="3" s="1"/>
  <c r="H31" i="3"/>
  <c r="H17" i="3"/>
  <c r="E24" i="3"/>
  <c r="I24" i="3" s="1"/>
  <c r="I12" i="3"/>
  <c r="I11" i="3" s="1"/>
  <c r="H12" i="3"/>
  <c r="H23" i="3"/>
  <c r="H13" i="3"/>
  <c r="H30" i="3"/>
  <c r="M11" i="3"/>
  <c r="H21" i="3"/>
  <c r="H16" i="3"/>
  <c r="L26" i="2"/>
  <c r="F62" i="4" l="1"/>
  <c r="I62" i="4" s="1"/>
  <c r="F16" i="4"/>
  <c r="F42" i="4"/>
  <c r="F23" i="4"/>
  <c r="I23" i="4" s="1"/>
  <c r="F38" i="4"/>
  <c r="F70" i="4"/>
  <c r="I70" i="4" s="1"/>
  <c r="F56" i="4"/>
  <c r="I56" i="4" s="1"/>
  <c r="F44" i="4"/>
  <c r="F58" i="4"/>
  <c r="I58" i="4" s="1"/>
  <c r="Q17" i="5"/>
  <c r="H76" i="4" s="1"/>
  <c r="I76" i="4"/>
  <c r="F53" i="4"/>
  <c r="I53" i="4" s="1"/>
  <c r="F49" i="4"/>
  <c r="I49" i="4" s="1"/>
  <c r="F45" i="4"/>
  <c r="F47" i="4"/>
  <c r="I47" i="4" s="1"/>
  <c r="I46" i="4" s="1"/>
  <c r="F51" i="4"/>
  <c r="I51" i="4" s="1"/>
  <c r="F11" i="4"/>
  <c r="I11" i="4" s="1"/>
  <c r="F57" i="4"/>
  <c r="I57" i="4" s="1"/>
  <c r="F59" i="4"/>
  <c r="I59" i="4" s="1"/>
  <c r="F43" i="4"/>
  <c r="F26" i="4"/>
  <c r="I26" i="4" s="1"/>
  <c r="F41" i="4"/>
  <c r="I41" i="4" s="1"/>
  <c r="I37" i="4" s="1"/>
  <c r="F66" i="4"/>
  <c r="I66" i="4" s="1"/>
  <c r="H46" i="4"/>
  <c r="I14" i="4"/>
  <c r="I13" i="4" s="1"/>
  <c r="F13" i="4"/>
  <c r="F22" i="4"/>
  <c r="I33" i="4"/>
  <c r="I32" i="4" s="1"/>
  <c r="F32" i="4"/>
  <c r="E75" i="4"/>
  <c r="E77" i="4" s="1"/>
  <c r="I22" i="4"/>
  <c r="H18" i="4"/>
  <c r="F18" i="4"/>
  <c r="I19" i="4"/>
  <c r="I20" i="4"/>
  <c r="M36" i="3"/>
  <c r="I36" i="3"/>
  <c r="I39" i="3"/>
  <c r="H11" i="3"/>
  <c r="E11" i="3"/>
  <c r="E39" i="3" s="1"/>
  <c r="Q36" i="3"/>
  <c r="Q39" i="3"/>
  <c r="F46" i="4" l="1"/>
  <c r="F75" i="4" s="1"/>
  <c r="F77" i="4" s="1"/>
  <c r="F37" i="4"/>
  <c r="I18" i="4"/>
  <c r="I75" i="4" s="1"/>
  <c r="I77" i="4" s="1"/>
  <c r="H75" i="4"/>
  <c r="H77" i="4" s="1"/>
  <c r="H36" i="3"/>
  <c r="H39" i="3"/>
  <c r="X36" i="3"/>
  <c r="X39" i="3" s="1"/>
  <c r="M3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K39" authorId="0" shapeId="0" xr:uid="{00000000-0006-0000-1700-000001000000}">
      <text>
        <r>
          <rPr>
            <b/>
            <sz val="12"/>
            <color indexed="81"/>
            <rFont val="Tahoma"/>
            <family val="2"/>
            <charset val="204"/>
          </rPr>
          <t>Автор:</t>
        </r>
        <r>
          <rPr>
            <sz val="12"/>
            <color indexed="81"/>
            <rFont val="Tahoma"/>
            <family val="2"/>
            <charset val="204"/>
          </rPr>
          <t xml:space="preserve">
Не прописано в ЛНА</t>
        </r>
      </text>
    </comment>
  </commentList>
</comments>
</file>

<file path=xl/sharedStrings.xml><?xml version="1.0" encoding="utf-8"?>
<sst xmlns="http://schemas.openxmlformats.org/spreadsheetml/2006/main" count="692" uniqueCount="468">
  <si>
    <r>
      <t xml:space="preserve">           ОКП – Общероссийский классификатор продукции;
           ОКПД2 – Общероссийский классификатор продукции по видам экономической деятельности;
           ЕКПС – Единый кодификатор предметов снабжения для федеральных государственных нужд;
           ФНН – федеральный номенклатурный номер предмета снабжения;
           ИНН – идентификационный номер налогоплательщика; 
         </t>
    </r>
    <r>
      <rPr>
        <sz val="10"/>
        <color theme="1"/>
        <rFont val="Times New Roman"/>
        <family val="1"/>
      </rPr>
      <t xml:space="preserve">  НДС – налог на добавленную стоимость;</t>
    </r>
    <r>
      <rPr>
        <sz val="10"/>
        <color theme="1"/>
        <rFont val="Times New Roman"/>
        <family val="1"/>
        <charset val="204"/>
      </rPr>
      <t xml:space="preserve">
           НИР (ОКР) – научно-исследовательская работа (опытно-конструкторская работа).</t>
    </r>
  </si>
  <si>
    <t>Используемые сокращения и их расшифровка:</t>
  </si>
  <si>
    <r>
      <rPr>
        <vertAlign val="superscript"/>
        <sz val="10"/>
        <color theme="1"/>
        <rFont val="Times New Roman"/>
        <family val="1"/>
        <charset val="204"/>
      </rPr>
      <t xml:space="preserve">     5</t>
    </r>
    <r>
      <rPr>
        <sz val="10"/>
        <color theme="1"/>
        <rFont val="Times New Roman"/>
        <family val="1"/>
        <charset val="204"/>
      </rPr>
      <t xml:space="preserve"> В пояснительной записке, </t>
    </r>
    <r>
      <rPr>
        <sz val="10"/>
        <color theme="1"/>
        <rFont val="Times New Roman"/>
        <family val="1"/>
      </rPr>
      <t>прилагаемой к соответствующему предложению о цене,</t>
    </r>
    <r>
      <rPr>
        <sz val="10"/>
        <color theme="1"/>
        <rFont val="Times New Roman"/>
        <family val="1"/>
        <charset val="204"/>
      </rPr>
      <t xml:space="preserve"> организацией представляется обоснование применяемого индекса цен (</t>
    </r>
    <r>
      <rPr>
        <sz val="10"/>
        <color theme="1"/>
        <rFont val="Times New Roman"/>
        <family val="1"/>
      </rPr>
      <t>в случае использования</t>
    </r>
    <r>
      <rPr>
        <sz val="10"/>
        <color theme="1"/>
        <rFont val="Times New Roman"/>
        <family val="1"/>
        <charset val="204"/>
      </rPr>
      <t>).</t>
    </r>
  </si>
  <si>
    <r>
      <t xml:space="preserve">   </t>
    </r>
    <r>
      <rPr>
        <vertAlign val="superscript"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 Затраты на поставляемую продукцию включаются в цену продукции без учета НДС, за исключением случаев, когда продукция, на которую формируется цена, не подлежит налогообложению налогом на добавленную стоимость или организация не признается налогоплательщиком указанного налога в соответствии с Налоговым кодексом Российской Федерации. В таких случаях затраты указываются с учетом НДС и представляется соответствующее обоснование в пояснительной записке.</t>
    </r>
  </si>
  <si>
    <r>
      <t xml:space="preserve">   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В случае если продукция ранее не поставлялась, данные за отчетный период / период, предшествующий планируемому, представляются по имеющимся сведениям о затратах на приобретение сырья, материалов и вспомогательных материалов в отчетном периоде / периоде, предшествующем планируемому. В пояснительной записке, прилагаемой к соответствующему предложению о цене, организацией указывается, что продукция ранее не поставлялась.</t>
    </r>
  </si>
  <si>
    <r>
      <rPr>
        <vertAlign val="superscript"/>
        <sz val="10"/>
        <color theme="1"/>
        <rFont val="Times New Roman"/>
        <family val="1"/>
        <charset val="204"/>
      </rPr>
      <t xml:space="preserve">     2</t>
    </r>
    <r>
      <rPr>
        <sz val="10"/>
        <color theme="1"/>
        <rFont val="Times New Roman"/>
        <family val="1"/>
        <charset val="204"/>
      </rPr>
      <t xml:space="preserve"> Расшифровка заполняется с группировкой материалов (по черным, цветным металлам, неметаллам и другое в соответствии с видами экономической деятельности, а также с отражением в каждой группе материалов, закупаемых по импорту), при этом также указывается общая сумма по каждой группе.</t>
    </r>
  </si>
  <si>
    <r>
      <rPr>
        <vertAlign val="superscript"/>
        <sz val="10"/>
        <color theme="1"/>
        <rFont val="Times New Roman"/>
        <family val="1"/>
        <charset val="204"/>
      </rPr>
      <t xml:space="preserve">     1</t>
    </r>
    <r>
      <rPr>
        <sz val="10"/>
        <color theme="1"/>
        <rFont val="Times New Roman"/>
        <family val="1"/>
        <charset val="204"/>
      </rPr>
      <t xml:space="preserve"> Заполняется для НИР (ОКР) (по каждому этапу (</t>
    </r>
    <r>
      <rPr>
        <sz val="10"/>
        <color theme="1"/>
        <rFont val="Times New Roman"/>
        <family val="1"/>
      </rPr>
      <t>подэтапу), в отношении которого формируется стоимостной показатель</t>
    </r>
    <r>
      <rPr>
        <sz val="10"/>
        <color theme="1"/>
        <rFont val="Times New Roman"/>
        <family val="1"/>
        <charset val="204"/>
      </rPr>
      <t xml:space="preserve">). </t>
    </r>
  </si>
  <si>
    <t>"______"   ________________   20 ____ г.</t>
  </si>
  <si>
    <t>" ______"   ________________   20 ____ г.</t>
  </si>
  <si>
    <t>(Ф.И.О.)</t>
  </si>
  <si>
    <t>(подпись)</t>
  </si>
  <si>
    <t xml:space="preserve">         (подпись)                             (Ф.И.О.)</t>
  </si>
  <si>
    <t>_______________________________________</t>
  </si>
  <si>
    <t>_________________</t>
  </si>
  <si>
    <t xml:space="preserve">___________________        __________________   </t>
  </si>
  <si>
    <r>
      <t>службы (отдела)</t>
    </r>
    <r>
      <rPr>
        <sz val="10"/>
        <color theme="1"/>
        <rFont val="Times New Roman"/>
        <family val="1"/>
        <charset val="204"/>
      </rPr>
      <t xml:space="preserve"> организации-поставщика (подрядчика, исполнителя) </t>
    </r>
  </si>
  <si>
    <t>Руководитель (начальник) технологической (конструкторской)</t>
  </si>
  <si>
    <t>Руководитель экономической службы организации-поставщика (подрядчика, исполнителя)</t>
  </si>
  <si>
    <t>ИТОГО по разделу 3</t>
  </si>
  <si>
    <t>123456789012</t>
  </si>
  <si>
    <t>ООО Ткань ОПТ</t>
  </si>
  <si>
    <t>Договор 4169 от 10.01.22 г.</t>
  </si>
  <si>
    <t>м</t>
  </si>
  <si>
    <t>13.95.10.119</t>
  </si>
  <si>
    <t>Флизелин</t>
  </si>
  <si>
    <t>13.96.14.191</t>
  </si>
  <si>
    <t>Дублерин клеевой, трикотажный, 1703/105</t>
  </si>
  <si>
    <t>3.2</t>
  </si>
  <si>
    <t>13.96.14.195</t>
  </si>
  <si>
    <t>Ткань артикул СТ-20А огнезащитная</t>
  </si>
  <si>
    <t>3.1</t>
  </si>
  <si>
    <t>Возвратные отходы (вычитаются):</t>
  </si>
  <si>
    <t>3.</t>
  </si>
  <si>
    <t>ВСЕГО по разделу 3:</t>
  </si>
  <si>
    <t>ИТОГО по разделу 2</t>
  </si>
  <si>
    <t>…</t>
  </si>
  <si>
    <t>2.2</t>
  </si>
  <si>
    <t>2.1</t>
  </si>
  <si>
    <t>Вспомогательные материалы:</t>
  </si>
  <si>
    <t>2.</t>
  </si>
  <si>
    <t>ИТОГО по разделу 1</t>
  </si>
  <si>
    <t>АО Челнок</t>
  </si>
  <si>
    <t>сравнимый</t>
  </si>
  <si>
    <t>КП на 2022-2023 год от 03.10.2022</t>
  </si>
  <si>
    <t>13.10.62.000</t>
  </si>
  <si>
    <t xml:space="preserve">Нить швейная хлопчатобумажная № 2 </t>
  </si>
  <si>
    <t>КП на 2022-2023  год от 03.10.2022</t>
  </si>
  <si>
    <t>Нить швейная хлопчатобумажная  № 1</t>
  </si>
  <si>
    <t>АО Эталон</t>
  </si>
  <si>
    <t>УПД 2 от 06.09.2022</t>
  </si>
  <si>
    <t>13.96.13.130</t>
  </si>
  <si>
    <t>Лента окантовочная</t>
  </si>
  <si>
    <t>1.10</t>
  </si>
  <si>
    <t>АО Юта Текс</t>
  </si>
  <si>
    <t>КП на 2022 год от 28.09.2022</t>
  </si>
  <si>
    <t>кг</t>
  </si>
  <si>
    <t>20.52.10.190</t>
  </si>
  <si>
    <t>Клей</t>
  </si>
  <si>
    <t>ООО КОМУС</t>
  </si>
  <si>
    <t>УПД 1711 от 25.05.2022</t>
  </si>
  <si>
    <t>13.95.10.112</t>
  </si>
  <si>
    <t>Синтепон 100 г./м кв.</t>
  </si>
  <si>
    <t>Перфорированная лента</t>
  </si>
  <si>
    <t>АО Лайн</t>
  </si>
  <si>
    <t>КП на 2022 от 05.10.2022</t>
  </si>
  <si>
    <t>УПД 2314 от 15.12.21</t>
  </si>
  <si>
    <t>Косая армированная кромка клеевая</t>
  </si>
  <si>
    <t>УПД 2563 от 18.06.2022</t>
  </si>
  <si>
    <t>УПД 5819 от 20.06.2022</t>
  </si>
  <si>
    <t>КП на 2022 год  от 03.10.2022</t>
  </si>
  <si>
    <t>УПД 1213К от 20.05.2020</t>
  </si>
  <si>
    <t xml:space="preserve">13.20.31.172 </t>
  </si>
  <si>
    <t>Ткань артикул СТ-2 смесовая  с водоотталкивающей пропиткой</t>
  </si>
  <si>
    <r>
      <t xml:space="preserve">Сырье </t>
    </r>
    <r>
      <rPr>
        <sz val="10"/>
        <color theme="1"/>
        <rFont val="Times New Roman"/>
        <family val="1"/>
        <charset val="204"/>
      </rPr>
      <t>и основные материалы:</t>
    </r>
  </si>
  <si>
    <t>1.</t>
  </si>
  <si>
    <t>ВСЕГО по разделу 1 и 2:</t>
  </si>
  <si>
    <t>20.2</t>
  </si>
  <si>
    <t>20.1</t>
  </si>
  <si>
    <t>13.2</t>
  </si>
  <si>
    <t>13.1</t>
  </si>
  <si>
    <t>затраты n-го года (руб.)</t>
  </si>
  <si>
    <r>
      <t xml:space="preserve">цена за единицу </t>
    </r>
    <r>
      <rPr>
        <sz val="9"/>
        <color theme="1"/>
        <rFont val="Times New Roman"/>
        <family val="1"/>
      </rPr>
      <t>измерения</t>
    </r>
    <r>
      <rPr>
        <vertAlign val="superscript"/>
        <sz val="9"/>
        <color theme="1"/>
        <rFont val="Times New Roman"/>
        <family val="1"/>
      </rPr>
      <t>4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  <charset val="204"/>
      </rPr>
      <t>(руб.)</t>
    </r>
  </si>
  <si>
    <r>
      <t>применяе-мый индекс цен</t>
    </r>
    <r>
      <rPr>
        <vertAlign val="superscript"/>
        <sz val="9"/>
        <color theme="1"/>
        <rFont val="Times New Roman"/>
        <family val="1"/>
        <charset val="204"/>
      </rPr>
      <t>5</t>
    </r>
  </si>
  <si>
    <t>норма расхода на единицу продукции</t>
  </si>
  <si>
    <t>стоимостная оценка затрат n-го года в условиях первого года производства</t>
  </si>
  <si>
    <t>затраты (руб.)</t>
  </si>
  <si>
    <r>
      <t xml:space="preserve">цена за единицу </t>
    </r>
    <r>
      <rPr>
        <sz val="9"/>
        <color theme="1"/>
        <rFont val="Times New Roman"/>
        <family val="1"/>
      </rPr>
      <t>измерения</t>
    </r>
    <r>
      <rPr>
        <vertAlign val="superscript"/>
        <sz val="9"/>
        <color theme="1"/>
        <rFont val="Times New Roman"/>
        <family val="1"/>
      </rPr>
      <t>4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  <charset val="204"/>
      </rPr>
      <t>(руб.)</t>
    </r>
    <r>
      <rPr>
        <strike/>
        <sz val="9"/>
        <color rgb="FFFF0000"/>
        <rFont val="Times New Roman"/>
        <family val="1"/>
        <charset val="204"/>
      </rPr>
      <t/>
    </r>
  </si>
  <si>
    <t>ИНН</t>
  </si>
  <si>
    <t>наимено-вание</t>
  </si>
  <si>
    <t>метод определения цены</t>
  </si>
  <si>
    <t>обосновывающие документы</t>
  </si>
  <si>
    <t>наименование</t>
  </si>
  <si>
    <t xml:space="preserve">первичные документы (номер и дата договора, протокола, счета, иное) </t>
  </si>
  <si>
    <t>факт</t>
  </si>
  <si>
    <t>план</t>
  </si>
  <si>
    <t>затраты
(руб.)</t>
  </si>
  <si>
    <t>n-ый год производства (год _____)</t>
  </si>
  <si>
    <t>первый год производства
(год 2023)</t>
  </si>
  <si>
    <r>
      <t xml:space="preserve">организация-поставщик </t>
    </r>
    <r>
      <rPr>
        <sz val="9"/>
        <color theme="1"/>
        <rFont val="Times New Roman"/>
        <family val="1"/>
      </rPr>
      <t>(подрядчик, исполнитель)</t>
    </r>
    <r>
      <rPr>
        <sz val="9"/>
        <color theme="1"/>
        <rFont val="Times New Roman"/>
        <family val="1"/>
        <charset val="204"/>
      </rPr>
      <t xml:space="preserve"> </t>
    </r>
  </si>
  <si>
    <t xml:space="preserve">обоснование цены поставки </t>
  </si>
  <si>
    <r>
      <t>цена за единицу измерения</t>
    </r>
    <r>
      <rPr>
        <vertAlign val="superscript"/>
        <sz val="9"/>
        <color theme="1"/>
        <rFont val="Times New Roman"/>
        <family val="1"/>
      </rPr>
      <t>4</t>
    </r>
    <r>
      <rPr>
        <sz val="9"/>
        <color theme="1"/>
        <rFont val="Times New Roman"/>
        <family val="1"/>
        <charset val="204"/>
      </rPr>
      <t xml:space="preserve"> (руб.)</t>
    </r>
    <r>
      <rPr>
        <strike/>
        <sz val="9"/>
        <color rgb="FFFF0000"/>
        <rFont val="Times New Roman"/>
        <family val="1"/>
        <charset val="204"/>
      </rPr>
      <t/>
    </r>
  </si>
  <si>
    <t>норма расхода (всего) на единицу продукции</t>
  </si>
  <si>
    <t xml:space="preserve">организация-поставщик (подрядчик, исполнитель) </t>
  </si>
  <si>
    <r>
      <t>цена за единицу</t>
    </r>
    <r>
      <rPr>
        <sz val="9"/>
        <color theme="1"/>
        <rFont val="Times New Roman"/>
        <family val="1"/>
      </rPr>
      <t xml:space="preserve"> измерения</t>
    </r>
    <r>
      <rPr>
        <vertAlign val="superscript"/>
        <sz val="9"/>
        <color theme="1"/>
        <rFont val="Times New Roman"/>
        <family val="1"/>
      </rPr>
      <t>4</t>
    </r>
    <r>
      <rPr>
        <sz val="9"/>
        <color theme="1"/>
        <rFont val="Times New Roman"/>
        <family val="1"/>
        <charset val="204"/>
      </rPr>
      <t xml:space="preserve">
(руб.)</t>
    </r>
  </si>
  <si>
    <t>расход на единицу продукции</t>
  </si>
  <si>
    <t>Планируемый период</t>
  </si>
  <si>
    <r>
      <t xml:space="preserve">Стоимостная оценка затрат в условиях первого года производства </t>
    </r>
    <r>
      <rPr>
        <sz val="9"/>
        <color theme="1"/>
        <rFont val="Times New Roman"/>
        <family val="1"/>
      </rPr>
      <t>(год 2022)</t>
    </r>
  </si>
  <si>
    <t>Отчетный период / период, предшествующий планируемому (год 2021)</t>
  </si>
  <si>
    <t>Единица измерения</t>
  </si>
  <si>
    <t>ФНН (при наличии)</t>
  </si>
  <si>
    <t>Код ЕКПС (при наличии)</t>
  </si>
  <si>
    <r>
      <t>Код ОКП / ОКПД2</t>
    </r>
    <r>
      <rPr>
        <vertAlign val="superscript"/>
        <sz val="10"/>
        <color theme="1"/>
        <rFont val="Times New Roman"/>
        <family val="1"/>
        <charset val="204"/>
      </rPr>
      <t xml:space="preserve"> </t>
    </r>
  </si>
  <si>
    <r>
      <t>Наименование</t>
    </r>
    <r>
      <rPr>
        <vertAlign val="superscript"/>
        <sz val="10"/>
        <color theme="1"/>
        <rFont val="Times New Roman"/>
        <family val="1"/>
        <charset val="204"/>
      </rPr>
      <t>2</t>
    </r>
  </si>
  <si>
    <t>№ п/п</t>
  </si>
  <si>
    <r>
      <t>Этап</t>
    </r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______</t>
    </r>
  </si>
  <si>
    <t>(наименование, шифр товара, работы, услуги)</t>
  </si>
  <si>
    <t>на</t>
  </si>
  <si>
    <r>
      <t xml:space="preserve">затрат на </t>
    </r>
    <r>
      <rPr>
        <b/>
        <sz val="12"/>
        <color theme="1"/>
        <rFont val="Times New Roman"/>
        <family val="1"/>
      </rPr>
      <t xml:space="preserve">приобретение </t>
    </r>
    <r>
      <rPr>
        <b/>
        <sz val="12"/>
        <color theme="1"/>
        <rFont val="Times New Roman"/>
        <family val="1"/>
        <charset val="204"/>
      </rPr>
      <t xml:space="preserve">сырья, материалов и </t>
    </r>
    <r>
      <rPr>
        <b/>
        <sz val="12"/>
        <color theme="1"/>
        <rFont val="Times New Roman"/>
        <family val="1"/>
      </rPr>
      <t>вспомогательных материалов</t>
    </r>
  </si>
  <si>
    <t>РАСШИФРОВКА</t>
  </si>
  <si>
    <t>Форма № 4д</t>
  </si>
  <si>
    <r>
      <t xml:space="preserve">    </t>
    </r>
    <r>
      <rPr>
        <vertAlign val="superscript"/>
        <sz val="10"/>
        <color theme="1"/>
        <rFont val="Times New Roman"/>
        <family val="1"/>
        <charset val="204"/>
      </rPr>
      <t>6</t>
    </r>
    <r>
      <rPr>
        <sz val="10"/>
        <color theme="1"/>
        <rFont val="Times New Roman"/>
        <family val="1"/>
        <charset val="204"/>
      </rPr>
      <t xml:space="preserve"> Указываются виды начислений стимулирующего характера, порядок и размеры которых определяются коллективным договором или локальным нормативным актом. Организацией представляется соответствующая выписка из документа, в котором определены указанные начисления.</t>
    </r>
  </si>
  <si>
    <r>
      <rPr>
        <vertAlign val="superscript"/>
        <sz val="10"/>
        <color theme="1"/>
        <rFont val="Times New Roman"/>
        <family val="1"/>
        <charset val="204"/>
      </rPr>
      <t xml:space="preserve">      </t>
    </r>
    <r>
      <rPr>
        <vertAlign val="superscript"/>
        <sz val="10"/>
        <color theme="1"/>
        <rFont val="Times New Roman"/>
        <family val="1"/>
      </rPr>
      <t>5</t>
    </r>
    <r>
      <rPr>
        <sz val="10"/>
        <color theme="1"/>
        <rFont val="Times New Roman"/>
        <family val="1"/>
        <charset val="204"/>
      </rPr>
      <t xml:space="preserve"> Показатели по строкам 1, 2 в графах 3-16 приводятся без учета начислений, надбавок, указанных в строках 3-6.</t>
    </r>
  </si>
  <si>
    <r>
      <rPr>
        <vertAlign val="superscript"/>
        <sz val="10"/>
        <color theme="1"/>
        <rFont val="Times New Roman"/>
        <family val="1"/>
        <charset val="204"/>
      </rPr>
      <t xml:space="preserve">      4</t>
    </r>
    <r>
      <rPr>
        <sz val="10"/>
        <color theme="1"/>
        <rFont val="Times New Roman"/>
        <family val="1"/>
        <charset val="204"/>
      </rPr>
      <t xml:space="preserve"> В пояснительной записке, </t>
    </r>
    <r>
      <rPr>
        <sz val="10"/>
        <color theme="1"/>
        <rFont val="Times New Roman"/>
        <family val="1"/>
      </rPr>
      <t>прилагаемой к соответствующему предложению о цене</t>
    </r>
    <r>
      <rPr>
        <sz val="10"/>
        <color theme="1"/>
        <rFont val="Times New Roman"/>
        <family val="1"/>
        <charset val="204"/>
      </rPr>
      <t>, организацией представляется обоснование применяемого индекса цен (</t>
    </r>
    <r>
      <rPr>
        <sz val="10"/>
        <color theme="1"/>
        <rFont val="Times New Roman"/>
        <family val="1"/>
      </rPr>
      <t>в случае использования</t>
    </r>
    <r>
      <rPr>
        <sz val="10"/>
        <color theme="1"/>
        <rFont val="Times New Roman"/>
        <family val="1"/>
        <charset val="204"/>
      </rPr>
      <t>).</t>
    </r>
  </si>
  <si>
    <r>
      <t xml:space="preserve">     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При формировании нормо-часа / человеко-часа / человеко-дня / человеко-месяца по цехам дополнительно справочно представляются сведения по цехам по настоящей форме или обоснование средней стоимости нормо-часа / человеко-часа / человеко-дня / человеко-месяца за отчетный период и на плановый период (по годам производства) с учетом распределения трудоемкости по цехам в пояснительной записке, прилагаемой к соответствующему предложению о цене. </t>
    </r>
  </si>
  <si>
    <r>
      <t xml:space="preserve">     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</rPr>
      <t>Указывается используемая единица измерения трудоемкости: нормо-час / человеко-час / человеко-день / человеко-месяц.</t>
    </r>
  </si>
  <si>
    <r>
      <t xml:space="preserve">     </t>
    </r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В случае если продукция ранее не поставлялась, данные за отчетный период / период, предшествующий планируемому, представляются по имеющимся сведениям о затратах в отчетном периоде / периоде, предшествующем планируемому. В пояснительной записке, прилагаемой к соответствующему предложению о цене, организацией указывается, что продукция ранее не поставлялась. В пояснительной записке, прилагаемой к соответствующему предложению о цене, организацией указывается, что продукция ранее не поставлялась.</t>
    </r>
  </si>
  <si>
    <t>"_____"________________20___г.</t>
  </si>
  <si>
    <t xml:space="preserve">      (подпись)                                      (Ф.И.О.)</t>
  </si>
  <si>
    <t xml:space="preserve">      (подпись)                                        (Ф.И.О.)</t>
  </si>
  <si>
    <t>______________     _____________________________________</t>
  </si>
  <si>
    <t>______________     __________________________________</t>
  </si>
  <si>
    <r>
      <t>Руководитель структурного подразделения организации-</t>
    </r>
    <r>
      <rPr>
        <sz val="10"/>
        <color theme="1"/>
        <rFont val="Times New Roman"/>
        <family val="1"/>
      </rPr>
      <t xml:space="preserve">поставщика </t>
    </r>
    <r>
      <rPr>
        <sz val="10"/>
        <color theme="1"/>
        <rFont val="Times New Roman"/>
        <family val="1"/>
        <charset val="204"/>
      </rPr>
      <t>(подрядчика, исполнителя) по труду и заработной плате</t>
    </r>
  </si>
  <si>
    <t>ИТОГО</t>
  </si>
  <si>
    <t>X</t>
  </si>
  <si>
    <t>Специальные надбавки при выполнении работ, оказании услуг в командировках на территорию иностранных государств, необходимость которых определена требованиями государственного заказчика (заказчика)</t>
  </si>
  <si>
    <t>6.</t>
  </si>
  <si>
    <t>Начисления за работу в условиях, отклоняющихся от нормальных</t>
  </si>
  <si>
    <t>5.</t>
  </si>
  <si>
    <t>Отделочник материалов и готовых изделий</t>
  </si>
  <si>
    <t>шт</t>
  </si>
  <si>
    <t xml:space="preserve">Швейный </t>
  </si>
  <si>
    <t>Просушивание Изделия</t>
  </si>
  <si>
    <t>Начисления, обусловленные районным регулированием</t>
  </si>
  <si>
    <t>4.</t>
  </si>
  <si>
    <t>Накрахмаливание Изделия</t>
  </si>
  <si>
    <r>
      <t>Начисления стимулирующего характера</t>
    </r>
    <r>
      <rPr>
        <vertAlign val="superscript"/>
        <sz val="10"/>
        <color theme="1"/>
        <rFont val="Times New Roman"/>
        <family val="1"/>
      </rPr>
      <t>6</t>
    </r>
  </si>
  <si>
    <t>Термоотделочник</t>
  </si>
  <si>
    <t>Контроль качества нанесения покрытия</t>
  </si>
  <si>
    <t>2.23.</t>
  </si>
  <si>
    <t>Глежение Изделия</t>
  </si>
  <si>
    <t>2.22.</t>
  </si>
  <si>
    <t>Фурнитурщик 1 разряда</t>
  </si>
  <si>
    <t>Нанесение покрытия на Изделие</t>
  </si>
  <si>
    <t>2.21.</t>
  </si>
  <si>
    <t>Обтяжка деталей Изделия</t>
  </si>
  <si>
    <t>2.20.</t>
  </si>
  <si>
    <t>Клейщик</t>
  </si>
  <si>
    <t>Пропудривание поверхности  швов Изделия</t>
  </si>
  <si>
    <t>2.19.</t>
  </si>
  <si>
    <t>Клейщик 1 разряда</t>
  </si>
  <si>
    <t>Проклеивание швов Изделия</t>
  </si>
  <si>
    <t>2.18.</t>
  </si>
  <si>
    <t>Обработка деталей и швов Изделия</t>
  </si>
  <si>
    <t>2.17.</t>
  </si>
  <si>
    <t>Швея</t>
  </si>
  <si>
    <t>Стачивание деталей Изделия</t>
  </si>
  <si>
    <t>2.16.</t>
  </si>
  <si>
    <t>Копировщик</t>
  </si>
  <si>
    <t>Раскройный</t>
  </si>
  <si>
    <t>Копирование деталей Изделия</t>
  </si>
  <si>
    <t>2.15.</t>
  </si>
  <si>
    <t>Закройщик</t>
  </si>
  <si>
    <t>Раскрой деталей Изделия</t>
  </si>
  <si>
    <t>2.14.</t>
  </si>
  <si>
    <t>Раскладчик лекал</t>
  </si>
  <si>
    <t xml:space="preserve">Утюжка </t>
  </si>
  <si>
    <t>2.13.</t>
  </si>
  <si>
    <t>Раскладывание лекал</t>
  </si>
  <si>
    <t>2.12.</t>
  </si>
  <si>
    <t>Рассортировка лекал</t>
  </si>
  <si>
    <t>2.11.</t>
  </si>
  <si>
    <t>Приемщик материалов и полуфабрикатов</t>
  </si>
  <si>
    <t>Подготовительный</t>
  </si>
  <si>
    <t xml:space="preserve">Сдача  лекал в раскрой </t>
  </si>
  <si>
    <t>2.10.</t>
  </si>
  <si>
    <t>Приемка лекал</t>
  </si>
  <si>
    <t>2.9.</t>
  </si>
  <si>
    <t>Изготовитель лекал</t>
  </si>
  <si>
    <t xml:space="preserve">Сдача лекал </t>
  </si>
  <si>
    <t>2.8.</t>
  </si>
  <si>
    <t xml:space="preserve">Вырезание лекал </t>
  </si>
  <si>
    <t>2.7.</t>
  </si>
  <si>
    <t>Настильщик</t>
  </si>
  <si>
    <t>Скрепление слоев без складок, сгибов и перекосов</t>
  </si>
  <si>
    <t>2.6.</t>
  </si>
  <si>
    <t>Настил ткани необходимой длины</t>
  </si>
  <si>
    <t>2.5.</t>
  </si>
  <si>
    <t>Раздача ткани в обработку</t>
  </si>
  <si>
    <t>2.4.</t>
  </si>
  <si>
    <t>Приемка ткани</t>
  </si>
  <si>
    <t>2.3.</t>
  </si>
  <si>
    <t>2.2.</t>
  </si>
  <si>
    <t>2.1.</t>
  </si>
  <si>
    <t>Расценка</t>
  </si>
  <si>
    <t>Норма времени (нормо/час)</t>
  </si>
  <si>
    <t>Норма выработки за смену</t>
  </si>
  <si>
    <t>Продолжительность рабочей смены (час)</t>
  </si>
  <si>
    <t>Профессия</t>
  </si>
  <si>
    <t>Ед.измерения</t>
  </si>
  <si>
    <t>Наименование цеха</t>
  </si>
  <si>
    <t>Наименование операции</t>
  </si>
  <si>
    <t>Номер</t>
  </si>
  <si>
    <t>Итого повременно</t>
  </si>
  <si>
    <t>Итого сдельно</t>
  </si>
  <si>
    <t>НОРМИРОВОЧНАЯ ВЕДОМОСТЬ</t>
  </si>
  <si>
    <t>основная заработная плата (руб.)</t>
  </si>
  <si>
    <r>
      <t>стоимость
_____________</t>
    </r>
    <r>
      <rPr>
        <vertAlign val="superscript"/>
        <sz val="10"/>
        <color theme="1"/>
        <rFont val="Times New Roman"/>
        <family val="1"/>
        <charset val="204"/>
      </rPr>
      <t>2, 3</t>
    </r>
    <r>
      <rPr>
        <sz val="10"/>
        <color theme="1"/>
        <rFont val="Times New Roman"/>
        <family val="1"/>
        <charset val="204"/>
      </rPr>
      <t xml:space="preserve"> (руб.)</t>
    </r>
  </si>
  <si>
    <r>
      <t>применяемый индекс цен</t>
    </r>
    <r>
      <rPr>
        <vertAlign val="superscript"/>
        <sz val="10"/>
        <color theme="1"/>
        <rFont val="Times New Roman"/>
        <family val="1"/>
        <charset val="204"/>
      </rPr>
      <t>4</t>
    </r>
  </si>
  <si>
    <r>
      <t>трудоемкость (_____________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)</t>
    </r>
  </si>
  <si>
    <r>
      <t>стоимостная оценка затрат n-го года</t>
    </r>
    <r>
      <rPr>
        <sz val="10"/>
        <color theme="1"/>
        <rFont val="Times New Roman"/>
        <family val="1"/>
        <charset val="204"/>
      </rPr>
      <t xml:space="preserve"> в условиях первого года производства</t>
    </r>
  </si>
  <si>
    <r>
      <t>стоимость
н/ч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  <charset val="204"/>
      </rPr>
      <t>(руб.)</t>
    </r>
  </si>
  <si>
    <t>трудоемкость (н/ч)</t>
  </si>
  <si>
    <t>стоимость
н/ч (руб.)</t>
  </si>
  <si>
    <r>
      <t>отчетный период / период, предшествующий планируемому (год 2022)</t>
    </r>
    <r>
      <rPr>
        <vertAlign val="superscript"/>
        <sz val="10"/>
        <color theme="1"/>
        <rFont val="Times New Roman"/>
        <family val="1"/>
      </rPr>
      <t>2, 3</t>
    </r>
    <r>
      <rPr>
        <sz val="10"/>
        <color theme="1"/>
        <rFont val="Times New Roman"/>
        <family val="1"/>
      </rPr>
      <t xml:space="preserve"> </t>
    </r>
  </si>
  <si>
    <r>
      <t>отчетный период / период, предшествующий планируемому (год 2022)</t>
    </r>
    <r>
      <rPr>
        <vertAlign val="superscript"/>
        <sz val="10"/>
        <color theme="1"/>
        <rFont val="Times New Roman"/>
        <family val="1"/>
      </rPr>
      <t>2, 3</t>
    </r>
  </si>
  <si>
    <r>
      <t>отчетный период / период, предшествующий планируемому
(год 2022)</t>
    </r>
    <r>
      <rPr>
        <vertAlign val="superscript"/>
        <sz val="10"/>
        <color theme="1"/>
        <rFont val="Times New Roman"/>
        <family val="1"/>
      </rPr>
      <t>2, 3</t>
    </r>
  </si>
  <si>
    <r>
      <t>стоимость расчетная
н/ч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  <charset val="204"/>
      </rPr>
      <t>(руб.)</t>
    </r>
  </si>
  <si>
    <t xml:space="preserve">трудоемкость, основная заработная плата в n-ом году производства
(год _____)                         </t>
  </si>
  <si>
    <t>трудоемкость, основная заработная плата в 2023 г</t>
  </si>
  <si>
    <r>
      <t>стоимость
_____________</t>
    </r>
    <r>
      <rPr>
        <vertAlign val="superscript"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(руб.)</t>
    </r>
  </si>
  <si>
    <r>
      <t>трудоемкость
_____________</t>
    </r>
    <r>
      <rPr>
        <vertAlign val="superscript"/>
        <sz val="10"/>
        <color theme="1"/>
        <rFont val="Times New Roman"/>
        <family val="1"/>
        <charset val="204"/>
      </rPr>
      <t>1</t>
    </r>
  </si>
  <si>
    <t>Трудоемкость, основная заработная плата в стоимостной оценке затрат в условиях первого года производства</t>
  </si>
  <si>
    <r>
      <t>Трудоемкость и</t>
    </r>
    <r>
      <rPr>
        <sz val="10"/>
        <color theme="1"/>
        <rFont val="Times New Roman"/>
        <family val="1"/>
      </rPr>
      <t xml:space="preserve"> основная</t>
    </r>
    <r>
      <rPr>
        <sz val="10"/>
        <color theme="1"/>
        <rFont val="Times New Roman"/>
        <family val="1"/>
        <charset val="204"/>
      </rPr>
      <t xml:space="preserve"> заработная плата, учтенные при расчете цены</t>
    </r>
  </si>
  <si>
    <t>Отчетный период / период, предшествующий планируемому
(год 2022)</t>
  </si>
  <si>
    <t>Вид работ</t>
  </si>
  <si>
    <t xml:space="preserve">  (наименование, шифр товара, работы, услуги)</t>
  </si>
  <si>
    <r>
      <rPr>
        <b/>
        <sz val="12"/>
        <color theme="1"/>
        <rFont val="Times New Roman"/>
        <family val="1"/>
      </rPr>
      <t>затрат на</t>
    </r>
    <r>
      <rPr>
        <b/>
        <sz val="12"/>
        <color theme="1"/>
        <rFont val="Times New Roman"/>
        <family val="1"/>
        <charset val="204"/>
      </rPr>
      <t xml:space="preserve"> основную заработную плату на</t>
    </r>
    <r>
      <rPr>
        <sz val="12"/>
        <color theme="1"/>
        <rFont val="Times New Roman"/>
        <family val="1"/>
        <charset val="204"/>
      </rPr>
      <t xml:space="preserve">   </t>
    </r>
  </si>
  <si>
    <t>Форма № 9д</t>
  </si>
  <si>
    <t xml:space="preserve">ГОЗ – государственный оборонный заказ;
НИР (ОКР) – научно-исследовательская работа (опытно-конструкторская работа).
</t>
  </si>
  <si>
    <r>
      <rPr>
        <vertAlign val="superscript"/>
        <sz val="10"/>
        <color theme="1"/>
        <rFont val="Times New Roman"/>
        <family val="1"/>
        <charset val="204"/>
      </rPr>
      <t xml:space="preserve">     6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</rPr>
      <t>Указывается метод распределения затрат согласно Порядку</t>
    </r>
    <r>
      <rPr>
        <sz val="10"/>
        <color theme="1"/>
        <rFont val="Times New Roman"/>
        <family val="1"/>
        <charset val="204"/>
      </rPr>
      <t>.</t>
    </r>
  </si>
  <si>
    <r>
      <rPr>
        <vertAlign val="superscript"/>
        <sz val="10"/>
        <color theme="1"/>
        <rFont val="Times New Roman"/>
        <family val="1"/>
        <charset val="204"/>
      </rPr>
      <t xml:space="preserve">     5 </t>
    </r>
    <r>
      <rPr>
        <sz val="10"/>
        <color theme="1"/>
        <rFont val="Times New Roman"/>
        <family val="1"/>
        <charset val="204"/>
      </rPr>
      <t xml:space="preserve">В пояснительной записке, </t>
    </r>
    <r>
      <rPr>
        <sz val="10"/>
        <color theme="1"/>
        <rFont val="Times New Roman"/>
        <family val="1"/>
      </rPr>
      <t>прилагаемой к соответствующему предложению о цене</t>
    </r>
    <r>
      <rPr>
        <sz val="10"/>
        <color theme="1"/>
        <rFont val="Times New Roman"/>
        <family val="1"/>
        <charset val="204"/>
      </rPr>
      <t>, организацией представляется обоснование применяемого индекса цен (</t>
    </r>
    <r>
      <rPr>
        <sz val="10"/>
        <color theme="1"/>
        <rFont val="Times New Roman"/>
        <family val="1"/>
      </rPr>
      <t>в случае использования</t>
    </r>
    <r>
      <rPr>
        <sz val="10"/>
        <color theme="1"/>
        <rFont val="Times New Roman"/>
        <family val="1"/>
        <charset val="204"/>
      </rPr>
      <t>).</t>
    </r>
  </si>
  <si>
    <r>
      <t xml:space="preserve">   </t>
    </r>
    <r>
      <rPr>
        <vertAlign val="superscript"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При проведении процедуры перевода в фиксированную цену других видов цен на продукцию организацией с учетом установленных в государственном контракте (контракте) условий уточнения и порядка перевода соответствующего вида цены на продукцию в фиксированную цену в графах 8-9 представляются планируемые затраты года окончания поставки продукции в рамках выполнения государственного контракта (контракта) (или завершения отдельных этапов поставки продукции, если государственным контрактом (контрактом) предусмотрены такие этапы). В случае если технологический цикл производства продукции составляет более 1 года либо год начала производства продукции не соответствует году окончания ее производства и поставки (или завершения отдельных этапов поставки продукции, если государственным контрактом (контрактом) предусмотрены такие этапы), то организация представляет сведения о затратах по годам, предшествующим году поставки продукции, в соответствии с графами 3-6 на каждый год производства продукции, дополнив форму после графы 6 графами, аналогичными по содержанию графам 3-6 соответственно (с последующей корректировкой нумерации граф), для указания информации. </t>
    </r>
  </si>
  <si>
    <r>
      <rPr>
        <vertAlign val="superscript"/>
        <sz val="10"/>
        <color theme="1"/>
        <rFont val="Times New Roman"/>
        <family val="1"/>
        <charset val="204"/>
      </rPr>
      <t xml:space="preserve">     3</t>
    </r>
    <r>
      <rPr>
        <sz val="10"/>
        <color theme="1"/>
        <rFont val="Times New Roman"/>
        <family val="1"/>
        <charset val="204"/>
      </rPr>
      <t xml:space="preserve"> Представляются по статьям затрат </t>
    </r>
    <r>
      <rPr>
        <sz val="10"/>
        <color theme="1"/>
        <rFont val="Times New Roman"/>
        <family val="1"/>
      </rPr>
      <t>согласно Порядку</t>
    </r>
    <r>
      <rPr>
        <sz val="10"/>
        <color theme="1"/>
        <rFont val="Times New Roman"/>
        <family val="1"/>
        <charset val="204"/>
      </rPr>
      <t>.</t>
    </r>
  </si>
  <si>
    <r>
      <t xml:space="preserve">    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В случае если этапы НИР (ОКР) выполняются в одном году, то формы, содержащие информацию о финансово-хозяйственной деятельности организации в целом (формы №№ 8 (8д), 10 (10д), 11 (11д), 12 (12д), 13 (13д), 21, 21д, 22 (22д), 23, 23д приложения № 5 к настоящему приказу), представляются единожды в составе соответствующего предложения о цене.</t>
    </r>
  </si>
  <si>
    <t xml:space="preserve">  </t>
  </si>
  <si>
    <r>
      <rPr>
        <vertAlign val="superscript"/>
        <sz val="10"/>
        <color theme="1"/>
        <rFont val="Times New Roman"/>
        <family val="1"/>
        <charset val="204"/>
      </rPr>
      <t xml:space="preserve">     1 </t>
    </r>
    <r>
      <rPr>
        <sz val="10"/>
        <color theme="1"/>
        <rFont val="Times New Roman"/>
        <family val="1"/>
      </rPr>
      <t>Административно-управленческие расходы применяются в случае если учётной политикой организации расходы, связанные с управлением деятельностью организации в целом, признаются расходами отчетного периода, в котором они возникли, и предусмотрено отнесение указанных затрат на финансовый результат государственного контракта (контракта) (согласно порядку определения состава затрат, включаемых в цену продукции, поставляемой в рамках государственного оборонного заказа, утвержденному в соответствии с постановлением Правительства Российской Федерации от 2 декабря 2017 года № 1465 "О государственном регулировании цен на продукцию, поставляемую по государственному оборонному заказу, а также о внесении изменений и признании утратившими силу некоторых актов Правительства Российской Федерации" (далее - Порядок)).</t>
    </r>
    <r>
      <rPr>
        <sz val="10"/>
        <color theme="1"/>
        <rFont val="Times New Roman"/>
        <family val="1"/>
        <charset val="204"/>
      </rPr>
      <t xml:space="preserve">
</t>
    </r>
    <r>
      <rPr>
        <vertAlign val="superscript"/>
        <sz val="10"/>
        <color theme="1"/>
        <rFont val="Times New Roman"/>
        <family val="1"/>
        <charset val="204"/>
      </rPr>
      <t xml:space="preserve">        </t>
    </r>
    <r>
      <rPr>
        <sz val="10"/>
        <color theme="1"/>
        <rFont val="Times New Roman"/>
        <family val="1"/>
        <charset val="204"/>
      </rPr>
      <t xml:space="preserve">При наличии различных уровней общехозяйственных </t>
    </r>
    <r>
      <rPr>
        <sz val="10"/>
        <color theme="1"/>
        <rFont val="Times New Roman"/>
        <family val="1"/>
      </rPr>
      <t xml:space="preserve">затрат / административно-управленческих расходов </t>
    </r>
    <r>
      <rPr>
        <sz val="10"/>
        <color theme="1"/>
        <rFont val="Times New Roman"/>
        <family val="1"/>
        <charset val="204"/>
      </rPr>
      <t>для различных подразделений организации-потенциального поставщика (подрядчика, исполнителя) представляются сметы в целом по организации и по каждому такому подразделению.</t>
    </r>
  </si>
  <si>
    <t xml:space="preserve">     (подпись)                                          (Ф.И.О.)</t>
  </si>
  <si>
    <t xml:space="preserve">     (подпись)                                   (Ф.И.О.)</t>
  </si>
  <si>
    <t>______________     _______________________________________</t>
  </si>
  <si>
    <t>______________     _________________________________</t>
  </si>
  <si>
    <r>
      <t xml:space="preserve">Главный бухгалтер организации-поставщика (подрядчика, исполнителя) 
</t>
    </r>
    <r>
      <rPr>
        <sz val="10"/>
        <color theme="1"/>
        <rFont val="Times New Roman"/>
        <family val="1"/>
      </rPr>
      <t>(при наличии)</t>
    </r>
  </si>
  <si>
    <r>
      <t xml:space="preserve">Отношение общехозяйственных </t>
    </r>
    <r>
      <rPr>
        <sz val="10"/>
        <color theme="1"/>
        <rFont val="Times New Roman"/>
        <family val="1"/>
      </rPr>
      <t>затрат / административно-управленческих расходов к базе распределения</t>
    </r>
    <r>
      <rPr>
        <sz val="10"/>
        <color theme="1"/>
        <rFont val="Times New Roman"/>
        <family val="1"/>
        <charset val="204"/>
      </rPr>
      <t>, %</t>
    </r>
  </si>
  <si>
    <t>Доля ГОЗ:</t>
  </si>
  <si>
    <r>
      <t xml:space="preserve">База распределения общехозяйственных </t>
    </r>
    <r>
      <rPr>
        <sz val="10"/>
        <color theme="1"/>
        <rFont val="Times New Roman"/>
        <family val="1"/>
      </rPr>
      <t>затрат / административно-управленческих расходов</t>
    </r>
    <r>
      <rPr>
        <sz val="10"/>
        <color theme="1"/>
        <rFont val="Times New Roman"/>
        <family val="1"/>
        <charset val="204"/>
      </rPr>
      <t xml:space="preserve">
(ОЗП основных исполнителей)</t>
    </r>
    <r>
      <rPr>
        <vertAlign val="superscript"/>
        <sz val="10"/>
        <color theme="1"/>
        <rFont val="Times New Roman"/>
        <family val="1"/>
        <charset val="204"/>
      </rPr>
      <t>6</t>
    </r>
  </si>
  <si>
    <t>Питьевая вода (офис)</t>
  </si>
  <si>
    <t>Не входит в ГОЗ</t>
  </si>
  <si>
    <t>Иные затраты общехозяйственного назначения</t>
  </si>
  <si>
    <t>11.26.</t>
  </si>
  <si>
    <t>Затраты на добровольное медицинское и пенсионное страхование основных работников, работников управления организации и прочего общехозяйственного персонала.</t>
  </si>
  <si>
    <t>11.25.</t>
  </si>
  <si>
    <t>Затраты на участие в выставках, связанных с презентацией продукции по государственному оборонному заказу.</t>
  </si>
  <si>
    <t>11.24.</t>
  </si>
  <si>
    <t>Затраты на дезинфекцию (дезинсекцию), дератизацию.</t>
  </si>
  <si>
    <t>11.23.</t>
  </si>
  <si>
    <t>Затраты по специальной проверке и специальным исследованиям в области защиты информации оборудования общехозяйственного назначения.</t>
  </si>
  <si>
    <t>11.22.</t>
  </si>
  <si>
    <t>Затраты на транспортировку работников к месту работы и обратно специальными маршрутами, ведомственным транспортом в силу технологических особенностей производства, в направлениях, не обслуживаемых пассажирским транспортом общего пользования.</t>
  </si>
  <si>
    <t>11.21.</t>
  </si>
  <si>
    <t>Затраты на специальную связь (доставка секретной корреспонденции, абонентская плата за пользование правительственной связью).</t>
  </si>
  <si>
    <t>11.20.</t>
  </si>
  <si>
    <t>Затраты на стандартизацию.</t>
  </si>
  <si>
    <t>11.19.</t>
  </si>
  <si>
    <t>Затраты на обязательное проведение мероприятий для предупреждения и ликвидации чрезвычайных ситуаций</t>
  </si>
  <si>
    <t>11.18.</t>
  </si>
  <si>
    <t>Затраты по лицензированию отдельных видов деятельности, в том числе затраты, связанные с аттестацией взрывопожароопасных производств и рабочих мест.</t>
  </si>
  <si>
    <t>11.17.</t>
  </si>
  <si>
    <t>Затраты на аренду (финансовую аренду) основных средств общехозяйственного назначения.</t>
  </si>
  <si>
    <t>11.16.</t>
  </si>
  <si>
    <t>Затраты на приобретение, ремонт восстановление и заточку малоценных инструментов и приспособлений общего назначения.</t>
  </si>
  <si>
    <t>11.15.</t>
  </si>
  <si>
    <t>Затраты на поддержание мобилизационных мощностей при отсутствии финансирования данных затрат за счет средств бюджета.</t>
  </si>
  <si>
    <t>11.14.</t>
  </si>
  <si>
    <t>Затраты на подготовку и проведение мероприятий по гражданской обороне при отсутствии финансирования данных затрат за счет средств бюджета.</t>
  </si>
  <si>
    <t>11.13.</t>
  </si>
  <si>
    <t>Отчисления организаций, эксплуатирующих особо радиационно опасные и ядерно опасные производства и объекты, для формирования резервов (кроме резерва, предназначенного для финансирования расходов на захоронение радиоактивных отходов), в соответствии с законодательством РФ.</t>
  </si>
  <si>
    <t>11.12.</t>
  </si>
  <si>
    <t>Затраты по оплате сотовой связи.</t>
  </si>
  <si>
    <t>11.11.</t>
  </si>
  <si>
    <t>Затраты на приобретение неисключительного права на программное обеспечение, используемое в производстве и управлении, включая фиксированный разовый и периодические платежи.</t>
  </si>
  <si>
    <t>11.10.</t>
  </si>
  <si>
    <t>Итого</t>
  </si>
  <si>
    <t>Периодические (текущие) платежи за пользование правами на РИД и средствами индивидуализации (в частности, правами, возникающими из патентов на изобретения, промышленные образцы и другие виды интеллектуальной собственности).</t>
  </si>
  <si>
    <t>11.9.</t>
  </si>
  <si>
    <t>Интернет</t>
  </si>
  <si>
    <t>Затраты по арендной плате за земельные участки (кроме арендной платы за земельные участки, используемые для объектов социальной сферы).</t>
  </si>
  <si>
    <t>11.8.</t>
  </si>
  <si>
    <t>Услуги нотариуса</t>
  </si>
  <si>
    <t>Затраты на воду, забираемую организацией из водохозяйственных систем, в пределах установленных лимитов.</t>
  </si>
  <si>
    <t>11.7.</t>
  </si>
  <si>
    <t>Страхование ОСАГО</t>
  </si>
  <si>
    <t>Затраты по оплате за древесину, отпускаемую на корню.</t>
  </si>
  <si>
    <t>11.6.</t>
  </si>
  <si>
    <t>Сотовая связь</t>
  </si>
  <si>
    <t>Затраты, связанные с содержанием и эксплуатацией основных средств природоохранного назначения, очистных сооружений и других природоохранных объектов.</t>
  </si>
  <si>
    <t>11.5.</t>
  </si>
  <si>
    <t>Ремонт и тех. обслуживание служебного автомобиля</t>
  </si>
  <si>
    <t>Затраты на юридические, информационные, консультационные и аудиторские услуги и Интернет.</t>
  </si>
  <si>
    <t>11.4.</t>
  </si>
  <si>
    <t>Реклама сайта</t>
  </si>
  <si>
    <t>Затраты на обязательное страхование имущества в пределах страховых тарифов, предусмотренных законодательством Российской Федерации.</t>
  </si>
  <si>
    <t>11.3.</t>
  </si>
  <si>
    <t>Расходы на ремонт/обслуживание офисных помещений</t>
  </si>
  <si>
    <r>
      <t>Затраты на уплату налогов (</t>
    </r>
    <r>
      <rPr>
        <u/>
        <sz val="11"/>
        <rFont val="Times New Roman"/>
        <family val="1"/>
        <charset val="204"/>
      </rPr>
      <t>за исключением страховых взносов на обязательное социальное страхование и налога на прибыль</t>
    </r>
    <r>
      <rPr>
        <sz val="11"/>
        <rFont val="Times New Roman"/>
        <family val="1"/>
        <charset val="204"/>
      </rPr>
      <t>), начисляемых в порядке, установленном законодательством РФ и платежей в бюджетную систему РФ.</t>
    </r>
  </si>
  <si>
    <t>11.2.</t>
  </si>
  <si>
    <t>Расходы на противопожарную безопасность</t>
  </si>
  <si>
    <t>Канцелярские, типографские, почтово-телеграфные и телефонные затраты.</t>
  </si>
  <si>
    <t>11.1.</t>
  </si>
  <si>
    <t>Расходы на оргтехнику</t>
  </si>
  <si>
    <t xml:space="preserve">Прочие затраты общехозяйственного назначения
</t>
  </si>
  <si>
    <t>11.</t>
  </si>
  <si>
    <t>Прочие транспортные расходы(перевозка сотрудников)</t>
  </si>
  <si>
    <t>Затраты на приобретение и оформление справочников, плакатов, информационных табличек по охране труда (обязательность наличия которых в организации установлена требованиями нормативно-правовых актов).</t>
  </si>
  <si>
    <t>10.8.</t>
  </si>
  <si>
    <t>Сувенирная продукция</t>
  </si>
  <si>
    <t>Затраты на приобретение медикаментов и лекарств для комплектования аптечек первой медицинской помощи.</t>
  </si>
  <si>
    <t>10.7.</t>
  </si>
  <si>
    <t>Представительские расходы</t>
  </si>
  <si>
    <t>Затраты на приобретение мыла и других моющих и дезинфицирующих средств.</t>
  </si>
  <si>
    <t>10.6.</t>
  </si>
  <si>
    <t>Почтовые расходы</t>
  </si>
  <si>
    <t>Затраты на приобретение спецодежды, спецобуви и индивидуальных защитных приспособлений, их ремонт, стирку и чистку.</t>
  </si>
  <si>
    <t>10.5.</t>
  </si>
  <si>
    <t>Затраты на оплату работ и услуг сторонних организаций.</t>
  </si>
  <si>
    <t>10.4.</t>
  </si>
  <si>
    <t>Подписка на деловые газеты, журналы,печатные издания, ГОСТы</t>
  </si>
  <si>
    <t xml:space="preserve">Страховые взносы на обязательное социальное страхование в соответствии с установленными тарифами. </t>
  </si>
  <si>
    <t>10.3.</t>
  </si>
  <si>
    <t>Организация питания сотрудников</t>
  </si>
  <si>
    <t>Затраты на оплату труда (основная и дополнительная заработная плата) работников</t>
  </si>
  <si>
    <t>10.2.</t>
  </si>
  <si>
    <t>Страховые взносы АУП</t>
  </si>
  <si>
    <t>Материальные затраты</t>
  </si>
  <si>
    <t>10.1.</t>
  </si>
  <si>
    <t>Оплата труда АУП</t>
  </si>
  <si>
    <t>Охрана труда (устройство и содержание ограждений, установок, приспособлений, обеспечивающих технику безопасности условий труда в соответствии с трудовым законодательством РФ)</t>
  </si>
  <si>
    <t>Обучение сотрудников (маркетинг)</t>
  </si>
  <si>
    <t>Изобретательство и рационализаторство</t>
  </si>
  <si>
    <t>9.</t>
  </si>
  <si>
    <t>Обслуживание оргтехники</t>
  </si>
  <si>
    <t>Страховые взносы на обязательное социальное страхование со всех видов оплаты труда в соответствии с установленными тарифами.</t>
  </si>
  <si>
    <t>8.3.</t>
  </si>
  <si>
    <t xml:space="preserve">Мед.комиссии персонала </t>
  </si>
  <si>
    <t>Оплата труда специалистов и квалифицированных работников по руководству обучением в условиях производства и производственной практики.</t>
  </si>
  <si>
    <t>8.2.</t>
  </si>
  <si>
    <t>Лицензия на использование программных  продуктов</t>
  </si>
  <si>
    <t>Расходы на подготовку и переподготовку кадров, в том числе повышение квалификации работников, состоящих в штате.</t>
  </si>
  <si>
    <t>8.1.</t>
  </si>
  <si>
    <t>Командировочные расходы (руководитель)</t>
  </si>
  <si>
    <t>Затраты на подготовку и переподготовку работников организации. Затраты по подбору и найму работников</t>
  </si>
  <si>
    <t>8.</t>
  </si>
  <si>
    <t>Клиниговые услуги</t>
  </si>
  <si>
    <t>7.3.</t>
  </si>
  <si>
    <t>Канцтовары</t>
  </si>
  <si>
    <t>Затраты на оплату труда (основная и дополнительная заработная плата) работников подразделения технического контроля организации.</t>
  </si>
  <si>
    <t>7.2.</t>
  </si>
  <si>
    <t>Информационное обслуживание программ (офис)</t>
  </si>
  <si>
    <t>Материальные затраты.</t>
  </si>
  <si>
    <t>7.1.</t>
  </si>
  <si>
    <t>Имущественные налоги</t>
  </si>
  <si>
    <t>Испытания для определения качества материальных
ресурсов собственного изготовления и приобретаемых</t>
  </si>
  <si>
    <t>7.</t>
  </si>
  <si>
    <t>Земельный налог</t>
  </si>
  <si>
    <t>6.5.</t>
  </si>
  <si>
    <t>Затраты на обслуживание охранной сигнализ. и видеонаблюдения</t>
  </si>
  <si>
    <t>Страховые взносы на обязательное социальное страхование в соответствии с установленными тарифами.</t>
  </si>
  <si>
    <t>6.4.</t>
  </si>
  <si>
    <t>Дератизация, дезинсекция</t>
  </si>
  <si>
    <t>Затраты на оплату труда (основная и дополнительная заработная плата) работников пожарного подразделения и подразделения охраны организации.</t>
  </si>
  <si>
    <t>6.3.</t>
  </si>
  <si>
    <t>ГСМ (служебный автомобиль)</t>
  </si>
  <si>
    <t>6.2.</t>
  </si>
  <si>
    <t>Выставочные материалы</t>
  </si>
  <si>
    <t xml:space="preserve">Материальные затраты, необходимые для содержания, обслуживания и ремонта сигнализаций, противопожарных устройств, специализированного оборудования, приспособлений и средств организации. </t>
  </si>
  <si>
    <t>6.1.</t>
  </si>
  <si>
    <t>Вывоз мусора</t>
  </si>
  <si>
    <t>Содержание пожарной службы, охраны</t>
  </si>
  <si>
    <t>Коммунальные платежи</t>
  </si>
  <si>
    <t>Командировочные затраты</t>
  </si>
  <si>
    <t>Бухгалтерская программа 1С:Предприятие (обслуживание)</t>
  </si>
  <si>
    <t>4.2.</t>
  </si>
  <si>
    <t>Система  "Бухгалтер" (подписка)</t>
  </si>
  <si>
    <t>Затраты на оплату труда (основная и дополнительная заработная плата) работников управления организации и прочего общехозяйственного персонала</t>
  </si>
  <si>
    <t>4.1.</t>
  </si>
  <si>
    <t xml:space="preserve">Аренда помещения </t>
  </si>
  <si>
    <t xml:space="preserve">Содержание аппарата управления организацией и прочего общехозяйственного персонала
</t>
  </si>
  <si>
    <t>Аренда личного транспорта</t>
  </si>
  <si>
    <t>3.4.</t>
  </si>
  <si>
    <t>Аренда помещения (офис)</t>
  </si>
  <si>
    <t>3.3.</t>
  </si>
  <si>
    <t>Аренда автомобиля служебный (офис)</t>
  </si>
  <si>
    <t>Затраты на оплату труда (основная и дополнительная заработная плата) работников ремонтных и обслуживающих подразделений организации</t>
  </si>
  <si>
    <t>3.2.</t>
  </si>
  <si>
    <t>Покупка стола компьютерного</t>
  </si>
  <si>
    <t>Материальные затраты, необходимые для содержания, эксплуатации и ремонта зданий, сооружений, оборудования и других основных средств общехозяйственного назначения.</t>
  </si>
  <si>
    <t>3.1.</t>
  </si>
  <si>
    <t>Амортизация офисного имущества</t>
  </si>
  <si>
    <t>Содержание и ремонт основных средств общехозяйственного назначения</t>
  </si>
  <si>
    <t>Амортизация ОС непроизводственного назначения</t>
  </si>
  <si>
    <t xml:space="preserve">Амортизация нематериальных активов
</t>
  </si>
  <si>
    <t>Амортизация основных средств общехозяйственного назначения</t>
  </si>
  <si>
    <t>Кредит</t>
  </si>
  <si>
    <t>Дебет</t>
  </si>
  <si>
    <t>Статьи затрат</t>
  </si>
  <si>
    <t>Сальдо на начало периода</t>
  </si>
  <si>
    <t>Счет</t>
  </si>
  <si>
    <t>в том числе по госконтрактам (контрактам) ГОЗ</t>
  </si>
  <si>
    <t>всего</t>
  </si>
  <si>
    <t>Выводимые данные:</t>
  </si>
  <si>
    <r>
      <t xml:space="preserve">предложено организацией-поставщиком </t>
    </r>
    <r>
      <rPr>
        <sz val="10"/>
        <color theme="1"/>
        <rFont val="Times New Roman"/>
        <family val="1"/>
      </rPr>
      <t>(подрядчиком, исполнителем)</t>
    </r>
  </si>
  <si>
    <t>Оборотно-сальдовая ведомость по счету 26</t>
  </si>
  <si>
    <t>Планируемый период (год 2023)</t>
  </si>
  <si>
    <r>
      <t>применяемый индекс цен</t>
    </r>
    <r>
      <rPr>
        <vertAlign val="superscript"/>
        <sz val="10"/>
        <color theme="1"/>
        <rFont val="Times New Roman"/>
        <family val="1"/>
        <charset val="204"/>
      </rPr>
      <t>5</t>
    </r>
  </si>
  <si>
    <t>Отчетный период / период, предшествующий планируемому (год 2022)</t>
  </si>
  <si>
    <r>
      <t>Наименование статей</t>
    </r>
    <r>
      <rPr>
        <vertAlign val="superscript"/>
        <sz val="10"/>
        <color theme="1"/>
        <rFont val="Times New Roman"/>
        <family val="1"/>
        <charset val="204"/>
      </rPr>
      <t>3</t>
    </r>
  </si>
  <si>
    <t>(руб.)</t>
  </si>
  <si>
    <r>
      <t>общехозяйственных затрат / административно-управленческих расходов</t>
    </r>
    <r>
      <rPr>
        <b/>
        <vertAlign val="superscript"/>
        <sz val="12"/>
        <color theme="1"/>
        <rFont val="Times New Roman"/>
        <family val="1"/>
        <charset val="204"/>
      </rPr>
      <t xml:space="preserve">  </t>
    </r>
    <r>
      <rPr>
        <b/>
        <sz val="12"/>
        <color theme="1"/>
        <rFont val="Times New Roman"/>
        <family val="1"/>
        <charset val="204"/>
      </rPr>
      <t>на 2023 год
  по ООО "Поставщик"</t>
    </r>
  </si>
  <si>
    <t>Смета и расчет</t>
  </si>
  <si>
    <t>Форма № 12</t>
  </si>
  <si>
    <t>ГОЗ – государственный оборонный заказ;
НИР (ОКР) – научно-исследовательская работа (опытно-конструкторская работа).</t>
  </si>
  <si>
    <r>
      <rPr>
        <vertAlign val="superscript"/>
        <sz val="10"/>
        <color theme="1"/>
        <rFont val="Times New Roman"/>
        <family val="1"/>
        <charset val="204"/>
      </rPr>
      <t xml:space="preserve">     9</t>
    </r>
    <r>
      <rPr>
        <sz val="10"/>
        <color theme="1"/>
        <rFont val="Times New Roman"/>
        <family val="1"/>
        <charset val="204"/>
      </rPr>
      <t xml:space="preserve"> К основным работникам относятся основные производственные рабочие, инженерно-технические и другие категории работников, непосредственно участвующие в процессе производства продукции, согласно порядку определения состава затрат, включаемых в цену продукции, поставляемой в рамках государственного оборонного заказа, утвержденному в соответствии с постановлением Правительства Российской Федерации от 2 декабря 2017 года № 1465 "О государственном регулировании цен на продукцию, поставляемую по государственному оборонному заказу, а также о внесении изменений и признании утратившими силу некоторых актов Правительства Российской Федерации".</t>
    </r>
  </si>
  <si>
    <r>
      <rPr>
        <vertAlign val="superscript"/>
        <sz val="10"/>
        <color theme="1"/>
        <rFont val="Times New Roman"/>
        <family val="1"/>
        <charset val="204"/>
      </rPr>
      <t xml:space="preserve">     8</t>
    </r>
    <r>
      <rPr>
        <sz val="10"/>
        <color theme="1"/>
        <rFont val="Times New Roman"/>
        <family val="1"/>
        <charset val="204"/>
      </rPr>
      <t xml:space="preserve"> При наличии незавершенного производства указывается в долях.</t>
    </r>
  </si>
  <si>
    <r>
      <t xml:space="preserve">    </t>
    </r>
    <r>
      <rPr>
        <vertAlign val="superscript"/>
        <sz val="10"/>
        <color theme="1"/>
        <rFont val="Times New Roman"/>
        <family val="1"/>
        <charset val="204"/>
      </rPr>
      <t xml:space="preserve">7 </t>
    </r>
    <r>
      <rPr>
        <sz val="10"/>
        <color theme="1"/>
        <rFont val="Times New Roman"/>
        <family val="1"/>
        <charset val="204"/>
      </rPr>
      <t>Указывается используемая единица измерения: руб.-час / руб.-день / руб.-месяц.</t>
    </r>
  </si>
  <si>
    <r>
      <t xml:space="preserve">    </t>
    </r>
    <r>
      <rPr>
        <vertAlign val="superscript"/>
        <sz val="10"/>
        <color theme="1"/>
        <rFont val="Times New Roman"/>
        <family val="1"/>
        <charset val="204"/>
      </rPr>
      <t xml:space="preserve">6 </t>
    </r>
    <r>
      <rPr>
        <sz val="10"/>
        <color theme="1"/>
        <rFont val="Times New Roman"/>
        <family val="1"/>
        <charset val="204"/>
      </rPr>
      <t>Указывается используемая единица измерения трудоемкости: нормо-час / человеко-час / человеко-день / человеко-месяц.</t>
    </r>
  </si>
  <si>
    <r>
      <rPr>
        <vertAlign val="superscript"/>
        <sz val="10"/>
        <color theme="1"/>
        <rFont val="Times New Roman"/>
        <family val="1"/>
        <charset val="204"/>
      </rPr>
      <t xml:space="preserve">       5</t>
    </r>
    <r>
      <rPr>
        <sz val="10"/>
        <color theme="1"/>
        <rFont val="Times New Roman"/>
        <family val="1"/>
        <charset val="204"/>
      </rPr>
      <t xml:space="preserve"> При проведении процедуры перевода в фиксированную цену других видов цен на продукцию организацией с учетом установленных в государственном контракте (контракте) условий уточнения и порядка перевода соответствующего вида цены на продукцию в фиксированную цену в графах 3-12 представляются затраты по состоянию на конкретную дату, планируемые затраты до окончания поставки продукции в рамках выполнения государственного контракта (контракта) (или завершения отдельных этапов поставки продукции, если государственным контрактом (контрактом) предусмотрены такие этапы) представляются в графах 13-17.
      В случае если технологический цикл производства продукции составляет более 1 года либо год начала производства продукции не соответствует году окончания ее производства и поставки (или завершения отдельных этапов поставки продукции, если государственным контрактом (контрактом) предусмотрены такие этапы), то организация представляет сведения о затратах по состоянию на конкретную дату в соответствии с графами 3-12 по годам, дополнив форму после графы 12 графами, аналогичными по содержанию графам 3-12 соответственно (с последующей корректировкой нумерации граф), на каждый год производства продукции для указания информации. </t>
    </r>
  </si>
  <si>
    <r>
      <t xml:space="preserve">     </t>
    </r>
    <r>
      <rPr>
        <vertAlign val="superscript"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Заполняется с учетом незавершенного производства.</t>
    </r>
  </si>
  <si>
    <r>
      <t xml:space="preserve">     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В случае если этапы НИР (ОКР) выполняются в одном году, то формы, содержащие информацию о финансово-хозяйственной деятельности организации в целом (формы №№ 8 (8д), 10 (10д), 11 (11д), 12 (12д), 13 (13д), 21, 21д, 22 (22д), 23, 23д приложения № 5 к настоящему приказу), представляются единожды в составе соответствующего предложения о цене.</t>
    </r>
  </si>
  <si>
    <r>
      <rPr>
        <vertAlign val="superscript"/>
        <sz val="10"/>
        <color theme="1"/>
        <rFont val="Times New Roman"/>
        <family val="1"/>
        <charset val="204"/>
      </rPr>
      <t xml:space="preserve">      2 </t>
    </r>
    <r>
      <rPr>
        <sz val="10"/>
        <color theme="1"/>
        <rFont val="Times New Roman"/>
        <family val="1"/>
        <charset val="204"/>
      </rPr>
      <t>Заполняется в случае если распределение общепроизводственных и общехозяйственных затрат / административно-управленческих расходов осуществляется пропорционально основной заработной плате основных работников. Если распределение осуществляется иным методом, организацией представляется расчет обоснование иной базы распределения общепроизводственных и общехозяйственных затрат / административно-управленческих расходов, в произвольной форме, отражающей информацию за отчетный период / период, предшествующий планируемому (по плановым и фактическим показателям), и плановый период.</t>
    </r>
  </si>
  <si>
    <r>
      <t xml:space="preserve">    </t>
    </r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Указанный документ обязателен для представления следующими организациями:
       - головными исполнителями;
       - исполнителями, поставляющими головному исполнителю покупные комплектующие изделия (полуфабрикаты) и работы (услуги) производственного характера, связанные с поставкой продукции в течение планового периода, по каждой номенклатурной позиции комплектующих изделий (полуфабрикатов) и работ (услуг), расходы на закупку которой составляют не менее 10 процентов суммарных расходов на закупку покупных комплектующих изделий (полуфабрикатов), работ (услуг) производственного характера и не менее одного миллиона рублей либо не менее 5 процентов указанных суммарных расходов, если они составляют один миллиард рублей и более;
       - исполнителями, выполняющими работы (услуги) по отдельным этапам (составным частям) научно-исследовательских, опытно-конструкторских и других работ.
      Иными исполнителями, участвующими в поставках продукции по государственному оборонному заказу, указанный документ представляется по дополнительному запросу государственного заказчика, отраслевого органа, Федеральной антимонопольной службы.
      Сведения в рамках расчета (обоснования) трудоемкости представляются с соблюдением требований законодательства Российской Федерации о государственной тайне.</t>
    </r>
  </si>
  <si>
    <t>"____"   ________________   20 ____ г.</t>
  </si>
  <si>
    <t xml:space="preserve">     (подпись)                            (Ф.И.О.)</t>
  </si>
  <si>
    <t xml:space="preserve">     (подпись)                                    (Ф.И.О.)</t>
  </si>
  <si>
    <t>_____________    __________________________</t>
  </si>
  <si>
    <t>______________    __________________________________</t>
  </si>
  <si>
    <t>Руководитель организации-поставщика (подрядчика, исполнителя)</t>
  </si>
  <si>
    <t>ВСЕГО</t>
  </si>
  <si>
    <t>ИТОГО прочая продукция</t>
  </si>
  <si>
    <t>Прочие изделия</t>
  </si>
  <si>
    <t>Изделие 5</t>
  </si>
  <si>
    <t>Изделие 4</t>
  </si>
  <si>
    <t>Изделие 3</t>
  </si>
  <si>
    <t>ИТОГО по ГОЗ</t>
  </si>
  <si>
    <t>Изделие 2</t>
  </si>
  <si>
    <t>Изделие 1</t>
  </si>
  <si>
    <r>
      <t xml:space="preserve">основная заработная плата основных </t>
    </r>
    <r>
      <rPr>
        <sz val="10"/>
        <color theme="1"/>
        <rFont val="Times New Roman"/>
        <family val="1"/>
      </rPr>
      <t>работников</t>
    </r>
    <r>
      <rPr>
        <vertAlign val="superscript"/>
        <sz val="10"/>
        <color theme="1"/>
        <rFont val="Times New Roman"/>
        <family val="1"/>
        <charset val="204"/>
      </rPr>
      <t>9</t>
    </r>
    <r>
      <rPr>
        <sz val="10"/>
        <color theme="1"/>
        <rFont val="Times New Roman"/>
        <family val="1"/>
        <charset val="204"/>
      </rPr>
      <t xml:space="preserve">                                            (гр.14*гр.16)</t>
    </r>
  </si>
  <si>
    <r>
      <t xml:space="preserve">технологическая </t>
    </r>
    <r>
      <rPr>
        <sz val="10"/>
        <color theme="1"/>
        <rFont val="Times New Roman"/>
        <family val="1"/>
        <charset val="204"/>
      </rPr>
      <t>трудоемкость всего</t>
    </r>
    <r>
      <rPr>
        <vertAlign val="super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  <charset val="204"/>
      </rPr>
      <t xml:space="preserve">
(гр.13*гр.15)</t>
    </r>
  </si>
  <si>
    <r>
      <t xml:space="preserve">годовой объем </t>
    </r>
    <r>
      <rPr>
        <sz val="10"/>
        <color theme="1"/>
        <rFont val="Times New Roman"/>
        <family val="1"/>
      </rPr>
      <t>производства</t>
    </r>
    <r>
      <rPr>
        <sz val="10"/>
        <color theme="1"/>
        <rFont val="Times New Roman"/>
        <family val="1"/>
        <charset val="204"/>
      </rPr>
      <t xml:space="preserve">
(штуки</t>
    </r>
    <r>
      <rPr>
        <vertAlign val="superscript"/>
        <sz val="10"/>
        <color theme="1"/>
        <rFont val="Times New Roman"/>
        <family val="1"/>
      </rPr>
      <t>8</t>
    </r>
    <r>
      <rPr>
        <sz val="10"/>
        <color theme="1"/>
        <rFont val="Times New Roman"/>
        <family val="1"/>
        <charset val="204"/>
      </rPr>
      <t>)</t>
    </r>
  </si>
  <si>
    <r>
      <t xml:space="preserve">стоимость </t>
    </r>
    <r>
      <rPr>
        <sz val="10"/>
        <color theme="1"/>
        <rFont val="Times New Roman"/>
        <family val="1"/>
      </rPr>
      <t>н/ч</t>
    </r>
    <r>
      <rPr>
        <vertAlign val="superscript"/>
        <sz val="10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(руб.)</t>
    </r>
  </si>
  <si>
    <t>технологическая трудоемкость единицы продукции
(н/ч)</t>
  </si>
  <si>
    <r>
      <t xml:space="preserve">основная заработная плата основных </t>
    </r>
    <r>
      <rPr>
        <sz val="10"/>
        <color theme="1"/>
        <rFont val="Times New Roman"/>
        <family val="1"/>
      </rPr>
      <t>работников</t>
    </r>
    <r>
      <rPr>
        <vertAlign val="superscript"/>
        <sz val="10"/>
        <color theme="1"/>
        <rFont val="Times New Roman"/>
        <family val="1"/>
        <charset val="204"/>
      </rPr>
      <t>9</t>
    </r>
    <r>
      <rPr>
        <sz val="10"/>
        <color theme="1"/>
        <rFont val="Times New Roman"/>
        <family val="1"/>
        <charset val="204"/>
      </rPr>
      <t xml:space="preserve">                                            (гр.9*гр.11)</t>
    </r>
  </si>
  <si>
    <r>
      <t xml:space="preserve">технологическая </t>
    </r>
    <r>
      <rPr>
        <sz val="10"/>
        <color theme="1"/>
        <rFont val="Times New Roman"/>
        <family val="1"/>
        <charset val="204"/>
      </rPr>
      <t>трудоемкость всего</t>
    </r>
    <r>
      <rPr>
        <vertAlign val="super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  <charset val="204"/>
      </rPr>
      <t xml:space="preserve">
(гр.8*гр.10)</t>
    </r>
  </si>
  <si>
    <r>
      <t xml:space="preserve">стоимость </t>
    </r>
    <r>
      <rPr>
        <sz val="10"/>
        <color theme="1"/>
        <rFont val="Times New Roman"/>
        <family val="1"/>
      </rPr>
      <t>_______</t>
    </r>
    <r>
      <rPr>
        <vertAlign val="superscript"/>
        <sz val="10"/>
        <color theme="1"/>
        <rFont val="Times New Roman"/>
        <family val="1"/>
      </rPr>
      <t>7</t>
    </r>
    <r>
      <rPr>
        <vertAlign val="superscript"/>
        <sz val="10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(руб.)</t>
    </r>
  </si>
  <si>
    <r>
      <t>технологическая трудоемкость единицы продукции
(_______</t>
    </r>
    <r>
      <rPr>
        <vertAlign val="superscript"/>
        <sz val="10"/>
        <color theme="1"/>
        <rFont val="Times New Roman"/>
        <family val="1"/>
        <charset val="204"/>
      </rPr>
      <t>6</t>
    </r>
    <r>
      <rPr>
        <sz val="10"/>
        <color theme="1"/>
        <rFont val="Times New Roman"/>
        <family val="1"/>
        <charset val="204"/>
      </rPr>
      <t>)</t>
    </r>
  </si>
  <si>
    <r>
      <t xml:space="preserve">основная заработная плата основных </t>
    </r>
    <r>
      <rPr>
        <sz val="10"/>
        <color theme="1"/>
        <rFont val="Times New Roman"/>
        <family val="1"/>
      </rPr>
      <t>работников</t>
    </r>
    <r>
      <rPr>
        <vertAlign val="superscript"/>
        <sz val="10"/>
        <color theme="1"/>
        <rFont val="Times New Roman"/>
        <family val="1"/>
        <charset val="204"/>
      </rPr>
      <t>9</t>
    </r>
    <r>
      <rPr>
        <sz val="10"/>
        <color theme="1"/>
        <rFont val="Times New Roman"/>
        <family val="1"/>
        <charset val="204"/>
      </rPr>
      <t xml:space="preserve">                                              (гр.4*гр.6)</t>
    </r>
  </si>
  <si>
    <r>
      <t xml:space="preserve">технологическая </t>
    </r>
    <r>
      <rPr>
        <sz val="10"/>
        <color theme="1"/>
        <rFont val="Times New Roman"/>
        <family val="1"/>
        <charset val="204"/>
      </rPr>
      <t>трудоемкость всего</t>
    </r>
    <r>
      <rPr>
        <vertAlign val="super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  <charset val="204"/>
      </rPr>
      <t xml:space="preserve">
(гр.3*гр.5)</t>
    </r>
  </si>
  <si>
    <r>
      <t xml:space="preserve">стоимость </t>
    </r>
    <r>
      <rPr>
        <sz val="10"/>
        <color theme="1"/>
        <rFont val="Times New Roman"/>
        <family val="1"/>
      </rPr>
      <t>н/ч</t>
    </r>
    <r>
      <rPr>
        <sz val="10"/>
        <color theme="1"/>
        <rFont val="Times New Roman"/>
        <family val="1"/>
        <charset val="204"/>
      </rPr>
      <t xml:space="preserve">
(руб.)</t>
    </r>
  </si>
  <si>
    <r>
      <t>Наименование товаров, работ, услуг</t>
    </r>
    <r>
      <rPr>
        <vertAlign val="superscript"/>
        <sz val="10"/>
        <color theme="1"/>
        <rFont val="Times New Roman"/>
        <family val="1"/>
      </rPr>
      <t>4</t>
    </r>
  </si>
  <si>
    <t>Расчет (обоснование) трудоемкости</t>
  </si>
  <si>
    <r>
      <t xml:space="preserve">Форма № </t>
    </r>
    <r>
      <rPr>
        <sz val="12"/>
        <color theme="1"/>
        <rFont val="Times New Roman"/>
        <family val="1"/>
      </rPr>
      <t>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</si>
</sst>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_-* #,##0.00\ _р_._-;\-* #,##0.00\ _р_._-;_-* &quot;-&quot;??\ _р_._-;_-@_-"/>
    <numFmt numFmtId="166" formatCode="#,##0.0"/>
    <numFmt numFmtId="167" formatCode="0.0000"/>
    <numFmt numFmtId="168" formatCode="#,##0.000"/>
    <numFmt numFmtId="169" formatCode="000000"/>
    <numFmt numFmtId="170" formatCode="#,##0.0000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trike/>
      <sz val="10"/>
      <color theme="1"/>
      <name val="Times New Roman"/>
      <family val="1"/>
      <charset val="204"/>
    </font>
    <font>
      <strike/>
      <sz val="9"/>
      <color theme="1"/>
      <name val="Times New Roman"/>
      <family val="1"/>
      <charset val="204"/>
    </font>
    <font>
      <strike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</font>
    <font>
      <sz val="9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vertAlign val="superscript"/>
      <sz val="9"/>
      <color theme="1"/>
      <name val="Times New Roman"/>
      <family val="1"/>
      <charset val="204"/>
    </font>
    <font>
      <strike/>
      <sz val="9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</font>
    <font>
      <strike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3" fillId="0" borderId="0"/>
    <xf numFmtId="0" fontId="3" fillId="0" borderId="0"/>
    <xf numFmtId="0" fontId="13" fillId="0" borderId="0"/>
    <xf numFmtId="0" fontId="26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6" fillId="0" borderId="0" applyNumberFormat="0" applyFont="0" applyFill="0" applyBorder="0" applyAlignment="0" applyProtection="0">
      <alignment vertical="top"/>
    </xf>
    <xf numFmtId="0" fontId="13" fillId="0" borderId="0"/>
    <xf numFmtId="0" fontId="26" fillId="0" borderId="0"/>
  </cellStyleXfs>
  <cellXfs count="356">
    <xf numFmtId="0" fontId="0" fillId="0" borderId="0" xfId="0"/>
    <xf numFmtId="0" fontId="4" fillId="0" borderId="0" xfId="2" applyFont="1"/>
    <xf numFmtId="0" fontId="5" fillId="0" borderId="0" xfId="2" applyFont="1"/>
    <xf numFmtId="0" fontId="6" fillId="0" borderId="0" xfId="2" applyFont="1"/>
    <xf numFmtId="0" fontId="7" fillId="0" borderId="0" xfId="2" applyFont="1"/>
    <xf numFmtId="0" fontId="8" fillId="0" borderId="0" xfId="2" applyFont="1"/>
    <xf numFmtId="0" fontId="5" fillId="0" borderId="0" xfId="2" applyFont="1" applyAlignment="1">
      <alignment horizontal="left" vertical="center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/>
    </xf>
    <xf numFmtId="0" fontId="5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left"/>
    </xf>
    <xf numFmtId="0" fontId="5" fillId="0" borderId="0" xfId="2" applyFont="1" applyAlignment="1">
      <alignment horizontal="left" wrapText="1"/>
    </xf>
    <xf numFmtId="49" fontId="5" fillId="0" borderId="0" xfId="2" applyNumberFormat="1" applyFont="1" applyAlignment="1">
      <alignment horizontal="left" wrapText="1"/>
    </xf>
    <xf numFmtId="0" fontId="5" fillId="0" borderId="0" xfId="2" applyFont="1" applyAlignment="1">
      <alignment horizontal="center"/>
    </xf>
    <xf numFmtId="49" fontId="5" fillId="0" borderId="0" xfId="2" applyNumberFormat="1" applyFont="1" applyAlignment="1">
      <alignment horizontal="center"/>
    </xf>
    <xf numFmtId="0" fontId="10" fillId="0" borderId="0" xfId="2" applyFont="1"/>
    <xf numFmtId="0" fontId="5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left" wrapText="1"/>
    </xf>
    <xf numFmtId="49" fontId="4" fillId="0" borderId="0" xfId="2" applyNumberFormat="1" applyFont="1" applyAlignment="1">
      <alignment horizontal="left" wrapText="1"/>
    </xf>
    <xf numFmtId="49" fontId="4" fillId="0" borderId="0" xfId="2" applyNumberFormat="1" applyFont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49" fontId="4" fillId="0" borderId="0" xfId="2" applyNumberFormat="1" applyFont="1"/>
    <xf numFmtId="49" fontId="4" fillId="0" borderId="0" xfId="2" applyNumberFormat="1" applyFont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12" fillId="0" borderId="0" xfId="2" applyFont="1" applyAlignment="1">
      <alignment horizontal="center" vertical="top"/>
    </xf>
    <xf numFmtId="0" fontId="12" fillId="0" borderId="0" xfId="2" applyFont="1" applyAlignment="1">
      <alignment horizontal="center" vertical="top"/>
    </xf>
    <xf numFmtId="0" fontId="4" fillId="0" borderId="0" xfId="2" applyFont="1" applyAlignment="1">
      <alignment vertical="top"/>
    </xf>
    <xf numFmtId="0" fontId="4" fillId="0" borderId="0" xfId="3" applyFont="1" applyAlignment="1">
      <alignment vertical="top"/>
    </xf>
    <xf numFmtId="0" fontId="12" fillId="0" borderId="0" xfId="2" applyFont="1" applyAlignment="1">
      <alignment vertical="center"/>
    </xf>
    <xf numFmtId="0" fontId="12" fillId="0" borderId="0" xfId="2" applyFont="1"/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2" applyFont="1" applyAlignment="1">
      <alignment horizontal="left"/>
    </xf>
    <xf numFmtId="0" fontId="9" fillId="0" borderId="0" xfId="2" applyFont="1" applyAlignment="1">
      <alignment horizontal="left"/>
    </xf>
    <xf numFmtId="0" fontId="10" fillId="0" borderId="0" xfId="2" applyFont="1" applyAlignment="1">
      <alignment horizontal="center"/>
    </xf>
    <xf numFmtId="0" fontId="10" fillId="0" borderId="0" xfId="2" applyFont="1" applyAlignment="1">
      <alignment horizontal="center" wrapText="1"/>
    </xf>
    <xf numFmtId="49" fontId="10" fillId="0" borderId="0" xfId="2" applyNumberFormat="1" applyFont="1" applyAlignment="1">
      <alignment horizontal="center"/>
    </xf>
    <xf numFmtId="0" fontId="10" fillId="0" borderId="0" xfId="2" applyFont="1" applyAlignment="1">
      <alignment horizontal="center" vertical="top" wrapText="1"/>
    </xf>
    <xf numFmtId="0" fontId="10" fillId="0" borderId="0" xfId="2" applyFont="1" applyAlignment="1">
      <alignment horizontal="left" wrapText="1"/>
    </xf>
    <xf numFmtId="0" fontId="4" fillId="0" borderId="0" xfId="2" applyFont="1" applyAlignment="1">
      <alignment horizontal="left" vertical="top" wrapText="1"/>
    </xf>
    <xf numFmtId="0" fontId="10" fillId="0" borderId="1" xfId="2" applyFont="1" applyBorder="1" applyAlignment="1">
      <alignment horizontal="center"/>
    </xf>
    <xf numFmtId="0" fontId="10" fillId="0" borderId="1" xfId="2" applyFont="1" applyBorder="1" applyAlignment="1">
      <alignment horizontal="center" wrapText="1"/>
    </xf>
    <xf numFmtId="49" fontId="10" fillId="0" borderId="1" xfId="2" applyNumberFormat="1" applyFont="1" applyBorder="1" applyAlignment="1">
      <alignment horizontal="center"/>
    </xf>
    <xf numFmtId="4" fontId="10" fillId="0" borderId="1" xfId="2" applyNumberFormat="1" applyFont="1" applyBorder="1" applyAlignment="1">
      <alignment horizontal="center" vertical="top"/>
    </xf>
    <xf numFmtId="0" fontId="10" fillId="0" borderId="1" xfId="2" applyFont="1" applyBorder="1" applyAlignment="1">
      <alignment horizontal="center" vertical="top" wrapText="1"/>
    </xf>
    <xf numFmtId="0" fontId="10" fillId="0" borderId="1" xfId="2" applyFont="1" applyBorder="1" applyAlignment="1">
      <alignment horizontal="left" wrapText="1"/>
    </xf>
    <xf numFmtId="0" fontId="4" fillId="0" borderId="1" xfId="2" applyFont="1" applyBorder="1" applyAlignment="1">
      <alignment horizontal="left" vertical="top" wrapText="1"/>
    </xf>
    <xf numFmtId="0" fontId="10" fillId="0" borderId="1" xfId="2" applyFont="1" applyBorder="1" applyAlignment="1">
      <alignment horizontal="center" vertical="top"/>
    </xf>
    <xf numFmtId="0" fontId="10" fillId="0" borderId="2" xfId="2" applyFont="1" applyBorder="1" applyAlignment="1">
      <alignment horizontal="center" vertical="top"/>
    </xf>
    <xf numFmtId="49" fontId="4" fillId="0" borderId="1" xfId="2" applyNumberFormat="1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4" fontId="14" fillId="0" borderId="1" xfId="2" applyNumberFormat="1" applyFont="1" applyBorder="1" applyAlignment="1">
      <alignment horizontal="center" vertical="top" wrapText="1"/>
    </xf>
    <xf numFmtId="0" fontId="10" fillId="0" borderId="2" xfId="2" applyFont="1" applyBorder="1" applyAlignment="1">
      <alignment horizontal="center" vertical="top" wrapText="1"/>
    </xf>
    <xf numFmtId="49" fontId="10" fillId="0" borderId="1" xfId="2" applyNumberFormat="1" applyFont="1" applyBorder="1" applyAlignment="1">
      <alignment horizontal="center" vertical="top"/>
    </xf>
    <xf numFmtId="0" fontId="10" fillId="0" borderId="1" xfId="2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top"/>
    </xf>
    <xf numFmtId="49" fontId="10" fillId="0" borderId="1" xfId="2" applyNumberFormat="1" applyFont="1" applyBorder="1" applyAlignment="1">
      <alignment horizontal="left" vertical="top"/>
    </xf>
    <xf numFmtId="49" fontId="4" fillId="0" borderId="1" xfId="2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10" fillId="0" borderId="1" xfId="2" applyFont="1" applyBorder="1" applyAlignment="1">
      <alignment horizontal="left" vertical="top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top"/>
    </xf>
    <xf numFmtId="49" fontId="5" fillId="0" borderId="1" xfId="2" applyNumberFormat="1" applyFont="1" applyBorder="1" applyAlignment="1">
      <alignment horizontal="left" vertical="top"/>
    </xf>
    <xf numFmtId="0" fontId="8" fillId="0" borderId="1" xfId="2" applyFont="1" applyBorder="1" applyAlignment="1">
      <alignment horizontal="center" vertical="top"/>
    </xf>
    <xf numFmtId="4" fontId="4" fillId="0" borderId="1" xfId="2" applyNumberFormat="1" applyFont="1" applyBorder="1" applyAlignment="1">
      <alignment horizontal="center" vertical="top" wrapText="1"/>
    </xf>
    <xf numFmtId="4" fontId="4" fillId="0" borderId="1" xfId="2" applyNumberFormat="1" applyFont="1" applyBorder="1" applyAlignment="1">
      <alignment horizontal="center" vertical="top"/>
    </xf>
    <xf numFmtId="49" fontId="4" fillId="0" borderId="1" xfId="2" applyNumberFormat="1" applyFont="1" applyBorder="1" applyAlignment="1">
      <alignment horizontal="left" vertical="top"/>
    </xf>
    <xf numFmtId="0" fontId="10" fillId="0" borderId="1" xfId="2" applyFont="1" applyBorder="1"/>
    <xf numFmtId="0" fontId="4" fillId="0" borderId="3" xfId="2" applyFont="1" applyBorder="1" applyAlignment="1">
      <alignment horizontal="center" vertical="top" wrapText="1"/>
    </xf>
    <xf numFmtId="0" fontId="4" fillId="0" borderId="1" xfId="2" applyFont="1" applyBorder="1" applyAlignment="1">
      <alignment vertical="top"/>
    </xf>
    <xf numFmtId="0" fontId="15" fillId="0" borderId="1" xfId="2" applyFont="1" applyBorder="1" applyAlignment="1">
      <alignment horizontal="center" vertical="center" wrapText="1"/>
    </xf>
    <xf numFmtId="4" fontId="10" fillId="0" borderId="2" xfId="2" applyNumberFormat="1" applyFont="1" applyBorder="1" applyAlignment="1">
      <alignment horizontal="center" vertical="top"/>
    </xf>
    <xf numFmtId="2" fontId="10" fillId="0" borderId="1" xfId="2" applyNumberFormat="1" applyFont="1" applyBorder="1" applyAlignment="1">
      <alignment horizontal="center" vertical="top"/>
    </xf>
    <xf numFmtId="49" fontId="15" fillId="0" borderId="1" xfId="2" applyNumberFormat="1" applyFont="1" applyBorder="1" applyAlignment="1">
      <alignment horizontal="center" vertical="center" wrapText="1"/>
    </xf>
    <xf numFmtId="4" fontId="10" fillId="2" borderId="1" xfId="2" applyNumberFormat="1" applyFont="1" applyFill="1" applyBorder="1" applyAlignment="1">
      <alignment horizontal="center" vertical="top"/>
    </xf>
    <xf numFmtId="0" fontId="10" fillId="2" borderId="1" xfId="2" applyFont="1" applyFill="1" applyBorder="1" applyAlignment="1">
      <alignment horizontal="center" vertical="top"/>
    </xf>
    <xf numFmtId="164" fontId="10" fillId="0" borderId="1" xfId="2" applyNumberFormat="1" applyFont="1" applyBorder="1" applyAlignment="1">
      <alignment horizontal="center" vertical="top"/>
    </xf>
    <xf numFmtId="0" fontId="10" fillId="0" borderId="2" xfId="2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0" fillId="0" borderId="1" xfId="2" applyFont="1" applyBorder="1" applyAlignment="1">
      <alignment horizontal="left" vertical="center" wrapText="1"/>
    </xf>
    <xf numFmtId="0" fontId="15" fillId="0" borderId="1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0" fillId="0" borderId="2" xfId="2" applyNumberFormat="1" applyFont="1" applyBorder="1" applyAlignment="1">
      <alignment horizontal="center"/>
    </xf>
    <xf numFmtId="0" fontId="10" fillId="0" borderId="4" xfId="2" applyFont="1" applyBorder="1" applyAlignment="1">
      <alignment horizontal="center"/>
    </xf>
    <xf numFmtId="0" fontId="10" fillId="0" borderId="1" xfId="2" applyFont="1" applyBorder="1" applyAlignment="1">
      <alignment horizontal="center" vertical="center" wrapText="1"/>
    </xf>
    <xf numFmtId="0" fontId="10" fillId="0" borderId="0" xfId="2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textRotation="90" wrapText="1"/>
    </xf>
    <xf numFmtId="0" fontId="4" fillId="0" borderId="1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textRotation="90" wrapText="1"/>
    </xf>
    <xf numFmtId="0" fontId="10" fillId="0" borderId="1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 textRotation="90" wrapText="1"/>
    </xf>
    <xf numFmtId="0" fontId="21" fillId="0" borderId="0" xfId="2" applyFont="1" applyAlignment="1">
      <alignment horizontal="center" vertical="top"/>
    </xf>
    <xf numFmtId="0" fontId="4" fillId="0" borderId="0" xfId="2" applyFont="1" applyAlignment="1">
      <alignment horizontal="left" vertical="top"/>
    </xf>
    <xf numFmtId="0" fontId="21" fillId="0" borderId="0" xfId="2" applyFont="1" applyAlignment="1">
      <alignment vertical="top"/>
    </xf>
    <xf numFmtId="0" fontId="21" fillId="0" borderId="10" xfId="2" applyFont="1" applyBorder="1" applyAlignment="1">
      <alignment vertical="top"/>
    </xf>
    <xf numFmtId="0" fontId="12" fillId="0" borderId="10" xfId="2" applyFont="1" applyBorder="1" applyAlignment="1">
      <alignment horizontal="center" vertical="top"/>
    </xf>
    <xf numFmtId="0" fontId="12" fillId="0" borderId="0" xfId="2" applyFont="1" applyAlignment="1">
      <alignment vertical="top"/>
    </xf>
    <xf numFmtId="0" fontId="22" fillId="0" borderId="0" xfId="2" applyFont="1"/>
    <xf numFmtId="0" fontId="4" fillId="0" borderId="11" xfId="2" applyFont="1" applyBorder="1" applyAlignment="1">
      <alignment horizontal="center"/>
    </xf>
    <xf numFmtId="0" fontId="4" fillId="0" borderId="11" xfId="2" applyFont="1" applyBorder="1"/>
    <xf numFmtId="0" fontId="22" fillId="0" borderId="11" xfId="2" applyFont="1" applyBorder="1" applyAlignment="1">
      <alignment horizontal="center"/>
    </xf>
    <xf numFmtId="49" fontId="22" fillId="0" borderId="11" xfId="2" applyNumberFormat="1" applyFont="1" applyBorder="1" applyAlignment="1">
      <alignment horizontal="center"/>
    </xf>
    <xf numFmtId="0" fontId="22" fillId="0" borderId="0" xfId="2" applyFont="1" applyAlignment="1">
      <alignment horizontal="center"/>
    </xf>
    <xf numFmtId="0" fontId="23" fillId="0" borderId="0" xfId="2" applyFont="1" applyAlignment="1">
      <alignment horizontal="center"/>
    </xf>
    <xf numFmtId="0" fontId="22" fillId="0" borderId="0" xfId="2" applyFont="1" applyAlignment="1">
      <alignment horizontal="center"/>
    </xf>
    <xf numFmtId="0" fontId="1" fillId="0" borderId="0" xfId="0" applyFont="1"/>
    <xf numFmtId="0" fontId="4" fillId="0" borderId="0" xfId="4" applyFont="1"/>
    <xf numFmtId="0" fontId="4" fillId="0" borderId="0" xfId="4" applyFont="1" applyAlignment="1">
      <alignment wrapText="1"/>
    </xf>
    <xf numFmtId="0" fontId="15" fillId="0" borderId="0" xfId="2" applyFont="1" applyAlignment="1">
      <alignment vertical="center"/>
    </xf>
    <xf numFmtId="0" fontId="4" fillId="0" borderId="0" xfId="2" applyFont="1" applyAlignment="1">
      <alignment horizontal="center" vertical="top"/>
    </xf>
    <xf numFmtId="0" fontId="1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2" fillId="0" borderId="0" xfId="2" applyFont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right"/>
    </xf>
    <xf numFmtId="0" fontId="4" fillId="0" borderId="0" xfId="2" applyFont="1" applyAlignment="1">
      <alignment horizontal="center"/>
    </xf>
    <xf numFmtId="49" fontId="15" fillId="0" borderId="0" xfId="2" applyNumberFormat="1" applyFont="1" applyAlignment="1">
      <alignment vertical="center"/>
    </xf>
    <xf numFmtId="0" fontId="15" fillId="0" borderId="0" xfId="2" applyFont="1" applyAlignment="1">
      <alignment horizontal="left" vertical="center"/>
    </xf>
    <xf numFmtId="49" fontId="4" fillId="0" borderId="0" xfId="2" applyNumberFormat="1" applyFont="1" applyAlignment="1">
      <alignment horizontal="left"/>
    </xf>
    <xf numFmtId="0" fontId="15" fillId="0" borderId="0" xfId="5" applyFont="1" applyAlignment="1">
      <alignment horizontal="right" vertical="top"/>
    </xf>
    <xf numFmtId="3" fontId="15" fillId="0" borderId="0" xfId="6" applyNumberFormat="1" applyFont="1" applyFill="1" applyBorder="1" applyAlignment="1" applyProtection="1">
      <alignment horizontal="left" wrapText="1"/>
    </xf>
    <xf numFmtId="0" fontId="4" fillId="0" borderId="0" xfId="4" applyFont="1" applyAlignment="1">
      <alignment horizontal="left" vertical="center" wrapText="1"/>
    </xf>
    <xf numFmtId="0" fontId="4" fillId="0" borderId="0" xfId="7" applyFont="1" applyAlignment="1">
      <alignment horizontal="left" vertical="center" wrapText="1"/>
    </xf>
    <xf numFmtId="0" fontId="15" fillId="0" borderId="0" xfId="5" applyFont="1" applyAlignment="1">
      <alignment horizontal="left" vertical="top"/>
    </xf>
    <xf numFmtId="0" fontId="15" fillId="0" borderId="0" xfId="4" applyFont="1"/>
    <xf numFmtId="9" fontId="15" fillId="0" borderId="0" xfId="1" applyFont="1" applyFill="1" applyBorder="1"/>
    <xf numFmtId="3" fontId="15" fillId="0" borderId="0" xfId="7" applyNumberFormat="1" applyFont="1" applyAlignment="1">
      <alignment horizontal="right"/>
    </xf>
    <xf numFmtId="0" fontId="15" fillId="0" borderId="0" xfId="7" applyFont="1"/>
    <xf numFmtId="0" fontId="15" fillId="0" borderId="0" xfId="7" applyFont="1" applyAlignment="1">
      <alignment wrapText="1"/>
    </xf>
    <xf numFmtId="0" fontId="25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49" fontId="25" fillId="0" borderId="0" xfId="2" applyNumberFormat="1" applyFont="1" applyAlignment="1">
      <alignment vertical="center"/>
    </xf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4" fillId="0" borderId="0" xfId="2" applyFont="1" applyAlignment="1">
      <alignment vertical="center" wrapText="1"/>
    </xf>
    <xf numFmtId="0" fontId="4" fillId="0" borderId="0" xfId="2" applyFont="1" applyAlignment="1">
      <alignment horizontal="left" vertical="center" wrapText="1"/>
    </xf>
    <xf numFmtId="0" fontId="25" fillId="0" borderId="0" xfId="2" applyFont="1" applyAlignment="1">
      <alignment vertical="center" wrapText="1"/>
    </xf>
    <xf numFmtId="0" fontId="4" fillId="0" borderId="0" xfId="4" applyFont="1" applyAlignment="1">
      <alignment horizontal="center" vertical="center" wrapText="1"/>
    </xf>
    <xf numFmtId="4" fontId="28" fillId="0" borderId="1" xfId="4" applyNumberFormat="1" applyFont="1" applyBorder="1" applyAlignment="1">
      <alignment horizontal="center"/>
    </xf>
    <xf numFmtId="3" fontId="28" fillId="0" borderId="1" xfId="4" applyNumberFormat="1" applyFont="1" applyBorder="1"/>
    <xf numFmtId="3" fontId="4" fillId="0" borderId="3" xfId="4" applyNumberFormat="1" applyFont="1" applyBorder="1" applyAlignment="1">
      <alignment horizontal="center" wrapText="1"/>
    </xf>
    <xf numFmtId="3" fontId="4" fillId="0" borderId="2" xfId="4" applyNumberFormat="1" applyFont="1" applyBorder="1" applyAlignment="1">
      <alignment horizontal="center" wrapText="1"/>
    </xf>
    <xf numFmtId="4" fontId="4" fillId="0" borderId="1" xfId="4" applyNumberFormat="1" applyFont="1" applyBorder="1" applyAlignment="1">
      <alignment wrapText="1"/>
    </xf>
    <xf numFmtId="0" fontId="4" fillId="0" borderId="1" xfId="4" applyFont="1" applyBorder="1" applyAlignment="1">
      <alignment horizontal="center" vertical="center" wrapText="1"/>
    </xf>
    <xf numFmtId="0" fontId="28" fillId="0" borderId="1" xfId="8" applyFont="1" applyBorder="1" applyAlignment="1">
      <alignment wrapText="1"/>
    </xf>
    <xf numFmtId="0" fontId="4" fillId="0" borderId="1" xfId="8" applyFont="1" applyBorder="1" applyAlignment="1">
      <alignment horizontal="left" vertical="center" wrapText="1"/>
    </xf>
    <xf numFmtId="0" fontId="4" fillId="0" borderId="1" xfId="4" applyFont="1" applyBorder="1" applyAlignment="1">
      <alignment horizontal="center" wrapText="1"/>
    </xf>
    <xf numFmtId="3" fontId="4" fillId="0" borderId="1" xfId="4" applyNumberFormat="1" applyFont="1" applyBorder="1" applyAlignment="1">
      <alignment wrapText="1"/>
    </xf>
    <xf numFmtId="0" fontId="4" fillId="0" borderId="1" xfId="8" applyFont="1" applyBorder="1" applyAlignment="1">
      <alignment wrapText="1"/>
    </xf>
    <xf numFmtId="0" fontId="4" fillId="0" borderId="1" xfId="8" applyFont="1" applyBorder="1" applyAlignment="1">
      <alignment vertical="center" wrapText="1"/>
    </xf>
    <xf numFmtId="165" fontId="23" fillId="3" borderId="1" xfId="0" applyNumberFormat="1" applyFont="1" applyFill="1" applyBorder="1" applyAlignment="1">
      <alignment horizontal="center" vertical="center"/>
    </xf>
    <xf numFmtId="166" fontId="23" fillId="3" borderId="1" xfId="0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8" fillId="0" borderId="1" xfId="4" applyFont="1" applyBorder="1" applyAlignment="1">
      <alignment horizontal="center" vertical="center" wrapText="1"/>
    </xf>
    <xf numFmtId="165" fontId="22" fillId="0" borderId="1" xfId="0" applyNumberFormat="1" applyFont="1" applyBorder="1"/>
    <xf numFmtId="166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4" fontId="4" fillId="0" borderId="1" xfId="4" applyNumberFormat="1" applyFont="1" applyBorder="1" applyAlignment="1">
      <alignment horizontal="center" wrapText="1"/>
    </xf>
    <xf numFmtId="4" fontId="4" fillId="0" borderId="1" xfId="4" applyNumberFormat="1" applyFont="1" applyBorder="1" applyAlignment="1">
      <alignment horizontal="center" vertical="center" wrapText="1"/>
    </xf>
    <xf numFmtId="3" fontId="4" fillId="0" borderId="1" xfId="4" applyNumberFormat="1" applyFont="1" applyBorder="1" applyAlignment="1">
      <alignment horizontal="center" wrapText="1"/>
    </xf>
    <xf numFmtId="3" fontId="4" fillId="0" borderId="3" xfId="4" applyNumberFormat="1" applyFont="1" applyBorder="1" applyAlignment="1">
      <alignment horizontal="center" wrapText="1"/>
    </xf>
    <xf numFmtId="3" fontId="4" fillId="0" borderId="2" xfId="4" applyNumberFormat="1" applyFont="1" applyBorder="1" applyAlignment="1">
      <alignment horizontal="center" wrapText="1"/>
    </xf>
    <xf numFmtId="164" fontId="4" fillId="0" borderId="1" xfId="4" applyNumberFormat="1" applyFont="1" applyBorder="1" applyAlignment="1">
      <alignment horizontal="center" vertical="center" wrapText="1"/>
    </xf>
    <xf numFmtId="167" fontId="4" fillId="0" borderId="1" xfId="4" applyNumberFormat="1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/>
    </xf>
    <xf numFmtId="4" fontId="29" fillId="0" borderId="1" xfId="4" applyNumberFormat="1" applyFont="1" applyBorder="1" applyAlignment="1">
      <alignment horizontal="center" wrapText="1"/>
    </xf>
    <xf numFmtId="4" fontId="12" fillId="0" borderId="1" xfId="4" applyNumberFormat="1" applyFont="1" applyBorder="1" applyAlignment="1">
      <alignment horizontal="center" wrapText="1"/>
    </xf>
    <xf numFmtId="0" fontId="4" fillId="0" borderId="1" xfId="0" applyFont="1" applyBorder="1"/>
    <xf numFmtId="16" fontId="4" fillId="0" borderId="1" xfId="4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2" xfId="3" applyFont="1" applyBorder="1" applyAlignment="1">
      <alignment horizontal="center" vertical="top"/>
    </xf>
    <xf numFmtId="0" fontId="4" fillId="0" borderId="1" xfId="3" applyFont="1" applyBorder="1" applyAlignment="1">
      <alignment horizontal="center" vertical="top"/>
    </xf>
    <xf numFmtId="0" fontId="4" fillId="0" borderId="3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0" fontId="4" fillId="0" borderId="9" xfId="4" applyFont="1" applyBorder="1" applyAlignment="1">
      <alignment horizontal="center" vertical="center" wrapText="1"/>
    </xf>
    <xf numFmtId="0" fontId="15" fillId="0" borderId="1" xfId="9" applyNumberFormat="1" applyFont="1" applyFill="1" applyBorder="1" applyAlignment="1" applyProtection="1">
      <alignment horizontal="center" vertical="center" wrapText="1"/>
    </xf>
    <xf numFmtId="0" fontId="4" fillId="0" borderId="7" xfId="4" applyFont="1" applyBorder="1" applyAlignment="1">
      <alignment horizontal="center" vertical="center" wrapText="1"/>
    </xf>
    <xf numFmtId="0" fontId="15" fillId="0" borderId="0" xfId="9" applyNumberFormat="1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vertical="center" wrapText="1"/>
    </xf>
    <xf numFmtId="0" fontId="31" fillId="0" borderId="0" xfId="9" applyNumberFormat="1" applyFont="1" applyFill="1" applyBorder="1" applyAlignment="1" applyProtection="1">
      <alignment vertical="center" wrapText="1"/>
    </xf>
    <xf numFmtId="0" fontId="31" fillId="0" borderId="0" xfId="9" applyNumberFormat="1" applyFont="1" applyFill="1" applyBorder="1" applyAlignment="1" applyProtection="1">
      <alignment horizontal="center" vertical="center" wrapText="1"/>
    </xf>
    <xf numFmtId="0" fontId="31" fillId="0" borderId="0" xfId="9" applyNumberFormat="1" applyFont="1" applyFill="1" applyBorder="1" applyAlignment="1" applyProtection="1">
      <alignment horizontal="center" vertical="center" wrapText="1"/>
    </xf>
    <xf numFmtId="0" fontId="22" fillId="0" borderId="0" xfId="9" applyNumberFormat="1" applyFont="1" applyFill="1" applyBorder="1" applyAlignment="1" applyProtection="1">
      <alignment vertical="center" wrapText="1"/>
    </xf>
    <xf numFmtId="0" fontId="22" fillId="0" borderId="11" xfId="9" applyNumberFormat="1" applyFont="1" applyFill="1" applyBorder="1" applyAlignment="1" applyProtection="1">
      <alignment horizontal="center" vertical="center" wrapText="1"/>
    </xf>
    <xf numFmtId="0" fontId="32" fillId="0" borderId="0" xfId="9" applyNumberFormat="1" applyFont="1" applyFill="1" applyBorder="1" applyAlignment="1" applyProtection="1">
      <alignment vertical="center"/>
    </xf>
    <xf numFmtId="0" fontId="23" fillId="0" borderId="0" xfId="4" applyFont="1" applyAlignment="1">
      <alignment horizontal="center"/>
    </xf>
    <xf numFmtId="0" fontId="22" fillId="0" borderId="0" xfId="4" applyFont="1" applyAlignment="1">
      <alignment horizontal="center"/>
    </xf>
    <xf numFmtId="0" fontId="15" fillId="0" borderId="0" xfId="4" applyFont="1" applyAlignment="1">
      <alignment wrapText="1"/>
    </xf>
    <xf numFmtId="0" fontId="4" fillId="0" borderId="0" xfId="3" applyFont="1" applyAlignment="1">
      <alignment vertical="top" wrapText="1"/>
    </xf>
    <xf numFmtId="0" fontId="25" fillId="0" borderId="0" xfId="0" applyFont="1" applyAlignment="1">
      <alignment horizontal="left" vertical="center" wrapText="1"/>
    </xf>
    <xf numFmtId="0" fontId="15" fillId="0" borderId="0" xfId="2" applyFont="1" applyAlignment="1">
      <alignment vertical="center" wrapText="1"/>
    </xf>
    <xf numFmtId="2" fontId="4" fillId="0" borderId="0" xfId="3" applyNumberFormat="1" applyFont="1" applyAlignment="1">
      <alignment horizontal="left" vertical="top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3" applyFont="1" applyAlignment="1">
      <alignment horizontal="left" vertical="top" wrapText="1"/>
    </xf>
    <xf numFmtId="0" fontId="4" fillId="0" borderId="0" xfId="3" applyFont="1" applyAlignment="1">
      <alignment horizontal="center" vertical="top"/>
    </xf>
    <xf numFmtId="49" fontId="4" fillId="0" borderId="0" xfId="10" applyNumberFormat="1" applyFont="1" applyAlignment="1">
      <alignment horizontal="left" vertical="center" wrapText="1"/>
    </xf>
    <xf numFmtId="49" fontId="4" fillId="0" borderId="0" xfId="10" applyNumberFormat="1" applyFont="1" applyAlignment="1">
      <alignment horizontal="left" vertical="center" wrapText="1"/>
    </xf>
    <xf numFmtId="0" fontId="4" fillId="0" borderId="0" xfId="3" applyFont="1" applyAlignment="1">
      <alignment horizontal="left" wrapText="1"/>
    </xf>
    <xf numFmtId="0" fontId="4" fillId="0" borderId="0" xfId="3" applyFont="1" applyAlignment="1">
      <alignment horizontal="left" vertical="center" wrapText="1"/>
    </xf>
    <xf numFmtId="0" fontId="5" fillId="0" borderId="0" xfId="3" applyFont="1" applyAlignment="1">
      <alignment horizontal="left" vertical="center" wrapText="1"/>
    </xf>
    <xf numFmtId="9" fontId="28" fillId="0" borderId="0" xfId="1" applyFont="1" applyFill="1" applyBorder="1" applyAlignment="1" applyProtection="1">
      <alignment horizontal="center" vertical="center"/>
    </xf>
    <xf numFmtId="10" fontId="28" fillId="0" borderId="1" xfId="1" applyNumberFormat="1" applyFont="1" applyFill="1" applyBorder="1" applyAlignment="1" applyProtection="1">
      <alignment horizontal="center" vertical="center"/>
    </xf>
    <xf numFmtId="49" fontId="4" fillId="0" borderId="3" xfId="10" applyNumberFormat="1" applyFont="1" applyBorder="1" applyAlignment="1">
      <alignment horizontal="left" vertical="center" wrapText="1"/>
    </xf>
    <xf numFmtId="49" fontId="4" fillId="0" borderId="2" xfId="10" applyNumberFormat="1" applyFont="1" applyBorder="1" applyAlignment="1">
      <alignment horizontal="left" vertical="center" wrapText="1"/>
    </xf>
    <xf numFmtId="3" fontId="28" fillId="0" borderId="0" xfId="3" applyNumberFormat="1" applyFont="1" applyAlignment="1">
      <alignment horizontal="center" vertical="center"/>
    </xf>
    <xf numFmtId="4" fontId="28" fillId="0" borderId="0" xfId="3" applyNumberFormat="1" applyFont="1" applyAlignment="1">
      <alignment horizontal="left" vertical="center"/>
    </xf>
    <xf numFmtId="4" fontId="28" fillId="0" borderId="5" xfId="3" applyNumberFormat="1" applyFont="1" applyBorder="1" applyAlignment="1">
      <alignment horizontal="center" vertical="center"/>
    </xf>
    <xf numFmtId="3" fontId="28" fillId="0" borderId="5" xfId="3" applyNumberFormat="1" applyFont="1" applyBorder="1" applyAlignment="1">
      <alignment horizontal="center" vertical="center"/>
    </xf>
    <xf numFmtId="49" fontId="4" fillId="0" borderId="15" xfId="10" applyNumberFormat="1" applyFont="1" applyBorder="1" applyAlignment="1">
      <alignment horizontal="left" vertical="center" wrapText="1"/>
    </xf>
    <xf numFmtId="49" fontId="4" fillId="0" borderId="8" xfId="10" applyNumberFormat="1" applyFont="1" applyBorder="1" applyAlignment="1">
      <alignment horizontal="left" vertical="center" wrapText="1"/>
    </xf>
    <xf numFmtId="4" fontId="28" fillId="0" borderId="16" xfId="3" applyNumberFormat="1" applyFont="1" applyBorder="1" applyAlignment="1">
      <alignment horizontal="center" vertical="center"/>
    </xf>
    <xf numFmtId="49" fontId="4" fillId="0" borderId="17" xfId="10" applyNumberFormat="1" applyFont="1" applyBorder="1" applyAlignment="1">
      <alignment horizontal="left" vertical="center" wrapText="1"/>
    </xf>
    <xf numFmtId="49" fontId="4" fillId="0" borderId="18" xfId="10" applyNumberFormat="1" applyFont="1" applyBorder="1" applyAlignment="1">
      <alignment horizontal="left" vertical="center" wrapText="1"/>
    </xf>
    <xf numFmtId="4" fontId="4" fillId="4" borderId="1" xfId="3" applyNumberFormat="1" applyFont="1" applyFill="1" applyBorder="1" applyAlignment="1">
      <alignment horizontal="center" vertical="top"/>
    </xf>
    <xf numFmtId="168" fontId="4" fillId="4" borderId="1" xfId="3" applyNumberFormat="1" applyFont="1" applyFill="1" applyBorder="1" applyAlignment="1">
      <alignment horizontal="center" vertical="top"/>
    </xf>
    <xf numFmtId="4" fontId="28" fillId="4" borderId="1" xfId="3" applyNumberFormat="1" applyFont="1" applyFill="1" applyBorder="1" applyAlignment="1">
      <alignment horizontal="center" vertical="top"/>
    </xf>
    <xf numFmtId="49" fontId="33" fillId="4" borderId="1" xfId="10" applyNumberFormat="1" applyFont="1" applyFill="1" applyBorder="1" applyAlignment="1">
      <alignment horizontal="left" vertical="top" wrapText="1"/>
    </xf>
    <xf numFmtId="49" fontId="15" fillId="0" borderId="1" xfId="2" applyNumberFormat="1" applyFont="1" applyBorder="1" applyAlignment="1">
      <alignment horizontal="center" vertical="top"/>
    </xf>
    <xf numFmtId="4" fontId="4" fillId="0" borderId="1" xfId="3" applyNumberFormat="1" applyFont="1" applyBorder="1" applyAlignment="1">
      <alignment horizontal="center" vertical="top"/>
    </xf>
    <xf numFmtId="168" fontId="4" fillId="0" borderId="1" xfId="3" applyNumberFormat="1" applyFont="1" applyBorder="1" applyAlignment="1">
      <alignment horizontal="center" vertical="top"/>
    </xf>
    <xf numFmtId="4" fontId="28" fillId="0" borderId="1" xfId="3" applyNumberFormat="1" applyFont="1" applyBorder="1" applyAlignment="1">
      <alignment horizontal="center" vertical="top"/>
    </xf>
    <xf numFmtId="49" fontId="33" fillId="0" borderId="1" xfId="10" applyNumberFormat="1" applyFont="1" applyBorder="1" applyAlignment="1">
      <alignment horizontal="left" vertical="top" wrapText="1"/>
    </xf>
    <xf numFmtId="169" fontId="33" fillId="0" borderId="1" xfId="10" applyNumberFormat="1" applyFont="1" applyBorder="1" applyAlignment="1">
      <alignment horizontal="left" vertical="top" wrapText="1"/>
    </xf>
    <xf numFmtId="4" fontId="34" fillId="5" borderId="12" xfId="0" applyNumberFormat="1" applyFont="1" applyFill="1" applyBorder="1" applyAlignment="1">
      <alignment vertical="center" wrapText="1"/>
    </xf>
    <xf numFmtId="4" fontId="34" fillId="5" borderId="13" xfId="0" applyNumberFormat="1" applyFont="1" applyFill="1" applyBorder="1" applyAlignment="1">
      <alignment vertical="center" wrapText="1"/>
    </xf>
    <xf numFmtId="0" fontId="34" fillId="5" borderId="14" xfId="0" applyFont="1" applyFill="1" applyBorder="1" applyAlignment="1">
      <alignment vertical="center" wrapText="1"/>
    </xf>
    <xf numFmtId="4" fontId="35" fillId="0" borderId="1" xfId="0" applyNumberFormat="1" applyFont="1" applyBorder="1" applyAlignment="1">
      <alignment horizontal="right" vertical="top" wrapText="1"/>
    </xf>
    <xf numFmtId="4" fontId="35" fillId="0" borderId="7" xfId="0" applyNumberFormat="1" applyFont="1" applyBorder="1" applyAlignment="1">
      <alignment horizontal="right" vertical="top" wrapText="1"/>
    </xf>
    <xf numFmtId="0" fontId="35" fillId="0" borderId="7" xfId="0" applyFont="1" applyBorder="1" applyAlignment="1">
      <alignment vertical="top" wrapText="1"/>
    </xf>
    <xf numFmtId="0" fontId="35" fillId="0" borderId="1" xfId="0" applyFont="1" applyBorder="1" applyAlignment="1">
      <alignment vertical="top" wrapText="1"/>
    </xf>
    <xf numFmtId="4" fontId="36" fillId="0" borderId="1" xfId="0" applyNumberFormat="1" applyFont="1" applyBorder="1" applyAlignment="1">
      <alignment horizontal="right" vertical="top" wrapText="1"/>
    </xf>
    <xf numFmtId="0" fontId="36" fillId="0" borderId="1" xfId="0" applyFont="1" applyBorder="1" applyAlignment="1">
      <alignment vertical="top" wrapText="1"/>
    </xf>
    <xf numFmtId="49" fontId="38" fillId="0" borderId="1" xfId="10" applyNumberFormat="1" applyFont="1" applyBorder="1" applyAlignment="1">
      <alignment horizontal="left" vertical="top" wrapText="1"/>
    </xf>
    <xf numFmtId="0" fontId="38" fillId="0" borderId="1" xfId="3" applyFont="1" applyBorder="1" applyAlignment="1">
      <alignment horizontal="center" vertical="top"/>
    </xf>
    <xf numFmtId="49" fontId="33" fillId="0" borderId="1" xfId="10" applyNumberFormat="1" applyFont="1" applyBorder="1" applyAlignment="1">
      <alignment vertical="top" wrapText="1"/>
    </xf>
    <xf numFmtId="0" fontId="33" fillId="0" borderId="1" xfId="3" applyFont="1" applyBorder="1" applyAlignment="1">
      <alignment horizontal="center" vertical="top"/>
    </xf>
    <xf numFmtId="0" fontId="4" fillId="0" borderId="1" xfId="3" applyFont="1" applyBorder="1" applyAlignment="1">
      <alignment vertical="top" wrapText="1"/>
    </xf>
    <xf numFmtId="0" fontId="28" fillId="0" borderId="1" xfId="3" applyFont="1" applyBorder="1" applyAlignment="1">
      <alignment vertical="top" wrapText="1"/>
    </xf>
    <xf numFmtId="0" fontId="28" fillId="0" borderId="1" xfId="3" applyFont="1" applyBorder="1" applyAlignment="1">
      <alignment horizontal="center" vertical="top"/>
    </xf>
    <xf numFmtId="0" fontId="4" fillId="0" borderId="1" xfId="3" applyFont="1" applyBorder="1" applyAlignment="1">
      <alignment horizontal="left" vertical="top" wrapText="1"/>
    </xf>
    <xf numFmtId="0" fontId="28" fillId="0" borderId="1" xfId="3" applyFont="1" applyBorder="1" applyAlignment="1">
      <alignment horizontal="left" vertical="top" wrapText="1"/>
    </xf>
    <xf numFmtId="0" fontId="28" fillId="4" borderId="1" xfId="3" applyFont="1" applyFill="1" applyBorder="1" applyAlignment="1">
      <alignment horizontal="left" vertical="top" wrapText="1"/>
    </xf>
    <xf numFmtId="0" fontId="28" fillId="4" borderId="1" xfId="3" applyFont="1" applyFill="1" applyBorder="1" applyAlignment="1">
      <alignment horizontal="center" vertical="top"/>
    </xf>
    <xf numFmtId="168" fontId="28" fillId="0" borderId="1" xfId="3" applyNumberFormat="1" applyFont="1" applyBorder="1" applyAlignment="1">
      <alignment horizontal="center" vertical="top"/>
    </xf>
    <xf numFmtId="0" fontId="1" fillId="0" borderId="5" xfId="0" applyFont="1" applyBorder="1"/>
    <xf numFmtId="0" fontId="4" fillId="0" borderId="5" xfId="3" applyFont="1" applyBorder="1" applyAlignment="1">
      <alignment horizontal="center" vertical="top"/>
    </xf>
    <xf numFmtId="0" fontId="14" fillId="0" borderId="5" xfId="3" applyFont="1" applyBorder="1" applyAlignment="1">
      <alignment horizontal="center" vertical="top"/>
    </xf>
    <xf numFmtId="0" fontId="39" fillId="5" borderId="19" xfId="0" applyFont="1" applyFill="1" applyBorder="1" applyAlignment="1">
      <alignment horizontal="center" vertical="top"/>
    </xf>
    <xf numFmtId="0" fontId="39" fillId="5" borderId="20" xfId="0" applyFont="1" applyFill="1" applyBorder="1" applyAlignment="1">
      <alignment horizontal="center" vertical="top"/>
    </xf>
    <xf numFmtId="0" fontId="39" fillId="5" borderId="21" xfId="0" applyFont="1" applyFill="1" applyBorder="1" applyAlignment="1">
      <alignment vertical="top" wrapText="1"/>
    </xf>
    <xf numFmtId="0" fontId="39" fillId="5" borderId="22" xfId="0" applyFont="1" applyFill="1" applyBorder="1" applyAlignment="1">
      <alignment horizontal="center" vertical="top"/>
    </xf>
    <xf numFmtId="0" fontId="39" fillId="5" borderId="1" xfId="0" applyFont="1" applyFill="1" applyBorder="1" applyAlignment="1">
      <alignment horizontal="center" vertical="top"/>
    </xf>
    <xf numFmtId="0" fontId="39" fillId="5" borderId="23" xfId="0" applyFont="1" applyFill="1" applyBorder="1" applyAlignment="1">
      <alignment vertical="top" wrapText="1"/>
    </xf>
    <xf numFmtId="0" fontId="8" fillId="0" borderId="0" xfId="3" applyFont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 wrapText="1"/>
    </xf>
    <xf numFmtId="0" fontId="34" fillId="5" borderId="22" xfId="0" applyFont="1" applyFill="1" applyBorder="1" applyAlignment="1">
      <alignment horizontal="center" vertical="top" wrapText="1"/>
    </xf>
    <xf numFmtId="0" fontId="34" fillId="5" borderId="1" xfId="0" applyFont="1" applyFill="1" applyBorder="1" applyAlignment="1">
      <alignment horizontal="center" vertical="top" wrapText="1"/>
    </xf>
    <xf numFmtId="0" fontId="34" fillId="5" borderId="23" xfId="0" applyFont="1" applyFill="1" applyBorder="1" applyAlignment="1">
      <alignment vertical="top" wrapText="1"/>
    </xf>
    <xf numFmtId="49" fontId="8" fillId="0" borderId="0" xfId="3" applyNumberFormat="1" applyFont="1" applyAlignment="1">
      <alignment vertical="center" wrapText="1"/>
    </xf>
    <xf numFmtId="0" fontId="40" fillId="5" borderId="24" xfId="0" applyFont="1" applyFill="1" applyBorder="1" applyAlignment="1">
      <alignment horizontal="left" wrapText="1"/>
    </xf>
    <xf numFmtId="0" fontId="40" fillId="5" borderId="25" xfId="0" applyFont="1" applyFill="1" applyBorder="1" applyAlignment="1">
      <alignment horizontal="left" wrapText="1"/>
    </xf>
    <xf numFmtId="0" fontId="40" fillId="5" borderId="26" xfId="0" applyFont="1" applyFill="1" applyBorder="1" applyAlignment="1">
      <alignment horizontal="left" wrapText="1"/>
    </xf>
    <xf numFmtId="0" fontId="8" fillId="0" borderId="0" xfId="3" applyFont="1" applyAlignment="1">
      <alignment vertical="center"/>
    </xf>
    <xf numFmtId="0" fontId="4" fillId="0" borderId="0" xfId="3" applyFont="1" applyAlignment="1">
      <alignment horizontal="right" vertical="top"/>
    </xf>
    <xf numFmtId="0" fontId="28" fillId="0" borderId="0" xfId="3" applyFont="1" applyAlignment="1">
      <alignment horizontal="center" vertical="top"/>
    </xf>
    <xf numFmtId="0" fontId="41" fillId="0" borderId="0" xfId="3" applyFont="1" applyAlignment="1">
      <alignment vertical="top"/>
    </xf>
    <xf numFmtId="0" fontId="23" fillId="0" borderId="0" xfId="3" applyFont="1" applyAlignment="1">
      <alignment horizontal="center" vertical="top"/>
    </xf>
    <xf numFmtId="0" fontId="23" fillId="0" borderId="0" xfId="3" applyFont="1" applyAlignment="1">
      <alignment horizontal="center" vertical="top" wrapText="1"/>
    </xf>
    <xf numFmtId="0" fontId="4" fillId="0" borderId="0" xfId="3" applyFont="1" applyAlignment="1">
      <alignment horizontal="center" vertical="top"/>
    </xf>
    <xf numFmtId="0" fontId="22" fillId="0" borderId="0" xfId="3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7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4" fillId="0" borderId="0" xfId="2" applyNumberFormat="1" applyFont="1" applyAlignment="1">
      <alignment horizontal="left" vertical="center"/>
    </xf>
    <xf numFmtId="0" fontId="12" fillId="0" borderId="0" xfId="11" applyFont="1" applyAlignment="1">
      <alignment vertical="top" wrapText="1"/>
    </xf>
    <xf numFmtId="0" fontId="15" fillId="0" borderId="0" xfId="11" applyFont="1" applyAlignment="1">
      <alignment vertical="top" wrapText="1"/>
    </xf>
    <xf numFmtId="0" fontId="4" fillId="0" borderId="0" xfId="11" applyFont="1" applyAlignment="1">
      <alignment horizontal="left" vertical="center" wrapText="1"/>
    </xf>
    <xf numFmtId="0" fontId="4" fillId="0" borderId="0" xfId="11" applyFont="1" applyAlignment="1">
      <alignment vertical="top" wrapText="1"/>
    </xf>
    <xf numFmtId="0" fontId="4" fillId="0" borderId="0" xfId="11" applyFont="1" applyAlignment="1">
      <alignment horizontal="left" vertical="top" wrapText="1"/>
    </xf>
    <xf numFmtId="168" fontId="4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7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</cellXfs>
  <cellStyles count="12">
    <cellStyle name="Обычный" xfId="0" builtinId="0"/>
    <cellStyle name="Обычный 2" xfId="2" xr:uid="{47966113-4631-4614-822D-D25FA634F149}"/>
    <cellStyle name="Обычный 3" xfId="11" xr:uid="{DAE09DC3-DD8D-42ED-A5EF-FF0BF3675DD1}"/>
    <cellStyle name="Обычный_01300 упсртрудоемкость и ОЗП по годам" xfId="8" xr:uid="{3B67B9F2-200D-4E40-AB80-A4EE9239D20E}"/>
    <cellStyle name="Обычный_зарплата" xfId="4" xr:uid="{97B625B3-98AB-419F-91B1-B6DB7A27CFFC}"/>
    <cellStyle name="Обычный_матер3д" xfId="7" xr:uid="{8A5F70A9-529D-4E2F-8B06-AB07AEBE0AF2}"/>
    <cellStyle name="Обычный_Прил   9д" xfId="10" xr:uid="{76495642-00A1-47B4-8090-4520CBF59E0A}"/>
    <cellStyle name="Обычный_Приложение 2 калькуляция" xfId="6" xr:uid="{147CFA8F-37CA-440B-B9CB-E1FA3D8EB5C1}"/>
    <cellStyle name="Обычный_Приложение 8" xfId="3" xr:uid="{B35E35DC-348A-4B11-9C5E-34E028E0B9A1}"/>
    <cellStyle name="Обычный_Приложение 9" xfId="5" xr:uid="{03880262-48DE-4026-B190-CBA6CD757CA2}"/>
    <cellStyle name="Обычный_форма 7 труд" xfId="9" xr:uid="{6F5CED53-2B95-4439-BA8B-6136054ED414}"/>
    <cellStyle name="Процентный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P\Downloads\&#1056;&#1050;&#1052;%20&#1060;&#1086;&#1088;&#1084;&#1099;%20&#1076;&#1083;&#1103;%20&#1087;&#1088;&#1072;&#1082;&#1090;&#1080;&#1082;&#1091;&#1084;&#1072;_&#1048;&#1058;&#1054;&#1043;.xlsx" TargetMode="External"/><Relationship Id="rId1" Type="http://schemas.openxmlformats.org/officeDocument/2006/relationships/externalLinkPath" Target="&#1056;&#1050;&#1052;%20&#1060;&#1086;&#1088;&#1084;&#1099;%20&#1076;&#1083;&#1103;%20&#1087;&#1088;&#1072;&#1082;&#1090;&#1080;&#1082;&#1091;&#1084;&#1072;_&#1048;&#1058;&#1054;&#10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Прил. № 5 Ф1(1д) прот"/>
      <sheetName val="2 план кальк"/>
      <sheetName val="2д план кальк"/>
      <sheetName val=" 2А (2Ад)"/>
      <sheetName val="3 (3д)"/>
      <sheetName val="4 матер"/>
      <sheetName val="5 полуф"/>
      <sheetName val="5д полуф"/>
      <sheetName val="6 пки"/>
      <sheetName val="6д пки"/>
      <sheetName val="7 работы (услуги)"/>
      <sheetName val="7д работы(услуги)"/>
      <sheetName val="7.1 ремонт (утил.)"/>
      <sheetName val="7.1д ремонт (утил.)"/>
      <sheetName val="7(7д) работы(усл) НИР(ОКР) "/>
      <sheetName val="8 (8д) ТЗР"/>
      <sheetName val="9 ОЗП"/>
      <sheetName val="9 (9д) ОЗП НИР(ОКР)"/>
      <sheetName val="10 (10д) ДЗП"/>
      <sheetName val="11 ОПР"/>
      <sheetName val="11дОПР"/>
      <sheetName val="12дОХР"/>
      <sheetName val="13 внепроизв. расх."/>
      <sheetName val="13д внепроизв. расх."/>
      <sheetName val="14 СЗ"/>
      <sheetName val="14д СЗ"/>
      <sheetName val="14.1 (14.1д) исп"/>
      <sheetName val=" 15 (15д) НИР(ОКР) Спецоборуд."/>
      <sheetName val="15.1(15.1д НИР(ОКР) спецоборуд."/>
      <sheetName val="16 спец. тех. оснастка (v2)"/>
      <sheetName val="16д спец. тех. оснастка (v2)"/>
      <sheetName val="17 (17д) осв пр-ва"/>
      <sheetName val="18 (18д) проч з"/>
      <sheetName val="19 (19д) Командировки "/>
      <sheetName val="20 (20д) приб"/>
      <sheetName val="21 свед. об V поставки"/>
      <sheetName val="21д свед. об V поставки"/>
      <sheetName val="22 (22д) свед. о норм"/>
      <sheetName val="23д труд"/>
    </sheetNames>
    <sheetDataSet>
      <sheetData sheetId="0">
        <row r="20">
          <cell r="B20" t="str">
            <v>Изделие 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7">
          <cell r="E67">
            <v>14777390.9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2676E-6A66-49E4-98F2-3556FC8E5697}">
  <sheetPr>
    <pageSetUpPr fitToPage="1"/>
  </sheetPr>
  <dimension ref="A1:AH58"/>
  <sheetViews>
    <sheetView zoomScale="85" zoomScaleNormal="85" zoomScaleSheetLayoutView="120" workbookViewId="0">
      <selection activeCell="F25" sqref="F25"/>
    </sheetView>
  </sheetViews>
  <sheetFormatPr defaultColWidth="0.85546875" defaultRowHeight="12.75" x14ac:dyDescent="0.2"/>
  <cols>
    <col min="1" max="1" width="5.28515625" style="1" customWidth="1"/>
    <col min="2" max="2" width="36.140625" style="1" customWidth="1"/>
    <col min="3" max="3" width="14.42578125" style="1" customWidth="1"/>
    <col min="4" max="4" width="6.5703125" style="1" customWidth="1"/>
    <col min="5" max="5" width="6.140625" style="1" customWidth="1"/>
    <col min="6" max="6" width="10" style="1" customWidth="1"/>
    <col min="7" max="7" width="7.28515625" style="1" customWidth="1"/>
    <col min="8" max="8" width="7.7109375" style="1" customWidth="1"/>
    <col min="9" max="9" width="9.5703125" style="1" customWidth="1"/>
    <col min="10" max="10" width="9.85546875" style="1" customWidth="1"/>
    <col min="11" max="12" width="9" style="1" customWidth="1"/>
    <col min="13" max="13" width="22" style="1" customWidth="1"/>
    <col min="14" max="14" width="11.28515625" style="1" customWidth="1"/>
    <col min="15" max="15" width="18.7109375" style="1" customWidth="1"/>
    <col min="16" max="16" width="14.42578125" style="1" customWidth="1"/>
    <col min="17" max="17" width="10.28515625" style="1" customWidth="1"/>
    <col min="18" max="18" width="10" style="1" customWidth="1"/>
    <col min="19" max="19" width="9.85546875" style="1" customWidth="1"/>
    <col min="20" max="20" width="7.85546875" style="1" bestFit="1" customWidth="1"/>
    <col min="21" max="21" width="22.140625" style="1" customWidth="1"/>
    <col min="22" max="22" width="11.5703125" style="1" customWidth="1"/>
    <col min="23" max="23" width="14.85546875" style="1" customWidth="1"/>
    <col min="24" max="24" width="17.5703125" style="1" customWidth="1"/>
    <col min="25" max="26" width="12.5703125" style="1" customWidth="1"/>
    <col min="27" max="27" width="17.7109375" style="1" customWidth="1"/>
    <col min="28" max="28" width="12.28515625" style="1" customWidth="1"/>
    <col min="29" max="29" width="19.85546875" style="1" customWidth="1"/>
    <col min="30" max="30" width="15.140625" style="1" customWidth="1"/>
    <col min="31" max="31" width="19.28515625" style="1" customWidth="1"/>
    <col min="32" max="32" width="18" style="1" customWidth="1"/>
    <col min="33" max="33" width="10.28515625" style="1" customWidth="1"/>
    <col min="34" max="34" width="9.5703125" style="1" customWidth="1"/>
    <col min="35" max="16384" width="0.85546875" style="1"/>
  </cols>
  <sheetData>
    <row r="1" spans="1:34" ht="16.5" customHeight="1" x14ac:dyDescent="0.25">
      <c r="AG1" s="133" t="s">
        <v>119</v>
      </c>
      <c r="AH1" s="133"/>
    </row>
    <row r="2" spans="1:34" ht="19.5" customHeight="1" x14ac:dyDescent="0.25">
      <c r="A2" s="132" t="s">
        <v>118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</row>
    <row r="3" spans="1:34" ht="15" customHeight="1" x14ac:dyDescent="0.25">
      <c r="A3" s="132" t="s">
        <v>117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</row>
    <row r="4" spans="1:34" ht="15" customHeight="1" x14ac:dyDescent="0.25"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31" t="s">
        <v>116</v>
      </c>
      <c r="O4" s="130" t="str">
        <f>'[1]Прил. № 5 Ф1(1д) прот'!B20</f>
        <v>Изделие 1</v>
      </c>
      <c r="P4" s="129"/>
      <c r="Q4" s="129"/>
      <c r="R4" s="129"/>
      <c r="S4" s="129"/>
      <c r="T4" s="129"/>
      <c r="U4" s="129"/>
      <c r="V4" s="128"/>
      <c r="W4" s="127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</row>
    <row r="5" spans="1:34" ht="15" customHeight="1" x14ac:dyDescent="0.2"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5"/>
      <c r="O5" s="124" t="s">
        <v>115</v>
      </c>
      <c r="P5" s="124"/>
      <c r="Q5" s="124"/>
      <c r="R5" s="124"/>
      <c r="S5" s="124"/>
      <c r="T5" s="124"/>
      <c r="U5" s="124"/>
      <c r="V5" s="123"/>
      <c r="W5" s="123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</row>
    <row r="6" spans="1:34" ht="19.5" customHeight="1" x14ac:dyDescent="0.2">
      <c r="A6" s="121" t="s">
        <v>114</v>
      </c>
      <c r="B6" s="121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</row>
    <row r="7" spans="1:34" ht="9" customHeight="1" x14ac:dyDescent="0.2"/>
    <row r="8" spans="1:34" s="16" customFormat="1" ht="26.25" customHeight="1" x14ac:dyDescent="0.2">
      <c r="A8" s="107" t="s">
        <v>113</v>
      </c>
      <c r="B8" s="107" t="s">
        <v>112</v>
      </c>
      <c r="C8" s="119" t="s">
        <v>111</v>
      </c>
      <c r="D8" s="119" t="s">
        <v>110</v>
      </c>
      <c r="E8" s="119" t="s">
        <v>109</v>
      </c>
      <c r="F8" s="112" t="s">
        <v>108</v>
      </c>
      <c r="G8" s="112" t="s">
        <v>107</v>
      </c>
      <c r="H8" s="112"/>
      <c r="I8" s="112"/>
      <c r="J8" s="112"/>
      <c r="K8" s="112"/>
      <c r="L8" s="112"/>
      <c r="M8" s="112"/>
      <c r="N8" s="112"/>
      <c r="O8" s="112"/>
      <c r="P8" s="112"/>
      <c r="Q8" s="111" t="s">
        <v>106</v>
      </c>
      <c r="R8" s="110"/>
      <c r="S8" s="110"/>
      <c r="T8" s="110"/>
      <c r="U8" s="110"/>
      <c r="V8" s="110"/>
      <c r="W8" s="110"/>
      <c r="X8" s="110"/>
      <c r="Y8" s="118" t="s">
        <v>105</v>
      </c>
      <c r="Z8" s="118"/>
      <c r="AA8" s="118"/>
      <c r="AB8" s="118"/>
      <c r="AC8" s="118"/>
      <c r="AD8" s="118"/>
      <c r="AE8" s="118"/>
      <c r="AF8" s="118"/>
      <c r="AG8" s="118"/>
      <c r="AH8" s="118"/>
    </row>
    <row r="9" spans="1:34" s="16" customFormat="1" ht="49.5" customHeight="1" x14ac:dyDescent="0.2">
      <c r="A9" s="107"/>
      <c r="B9" s="107"/>
      <c r="C9" s="117"/>
      <c r="D9" s="117"/>
      <c r="E9" s="117"/>
      <c r="F9" s="112"/>
      <c r="G9" s="116" t="s">
        <v>104</v>
      </c>
      <c r="H9" s="115"/>
      <c r="I9" s="104" t="s">
        <v>103</v>
      </c>
      <c r="J9" s="104"/>
      <c r="K9" s="116" t="s">
        <v>85</v>
      </c>
      <c r="L9" s="115"/>
      <c r="M9" s="112" t="s">
        <v>99</v>
      </c>
      <c r="N9" s="112"/>
      <c r="O9" s="98" t="s">
        <v>102</v>
      </c>
      <c r="P9" s="98"/>
      <c r="Q9" s="114" t="s">
        <v>101</v>
      </c>
      <c r="R9" s="113" t="s">
        <v>82</v>
      </c>
      <c r="S9" s="113" t="s">
        <v>100</v>
      </c>
      <c r="T9" s="113" t="s">
        <v>95</v>
      </c>
      <c r="U9" s="112" t="s">
        <v>99</v>
      </c>
      <c r="V9" s="112"/>
      <c r="W9" s="112" t="s">
        <v>98</v>
      </c>
      <c r="X9" s="112"/>
      <c r="Y9" s="111" t="s">
        <v>97</v>
      </c>
      <c r="Z9" s="110"/>
      <c r="AA9" s="110"/>
      <c r="AB9" s="109"/>
      <c r="AC9" s="111" t="s">
        <v>96</v>
      </c>
      <c r="AD9" s="110"/>
      <c r="AE9" s="110"/>
      <c r="AF9" s="110"/>
      <c r="AG9" s="109"/>
      <c r="AH9" s="108" t="s">
        <v>95</v>
      </c>
    </row>
    <row r="10" spans="1:34" s="16" customFormat="1" ht="66.75" customHeight="1" x14ac:dyDescent="0.2">
      <c r="A10" s="107"/>
      <c r="B10" s="107"/>
      <c r="C10" s="106"/>
      <c r="D10" s="106"/>
      <c r="E10" s="106"/>
      <c r="F10" s="105"/>
      <c r="G10" s="87" t="s">
        <v>94</v>
      </c>
      <c r="H10" s="95" t="s">
        <v>93</v>
      </c>
      <c r="I10" s="95" t="s">
        <v>94</v>
      </c>
      <c r="J10" s="95" t="s">
        <v>93</v>
      </c>
      <c r="K10" s="95" t="s">
        <v>94</v>
      </c>
      <c r="L10" s="95" t="s">
        <v>93</v>
      </c>
      <c r="M10" s="95" t="s">
        <v>92</v>
      </c>
      <c r="N10" s="91" t="s">
        <v>89</v>
      </c>
      <c r="O10" s="101" t="s">
        <v>91</v>
      </c>
      <c r="P10" s="91" t="s">
        <v>87</v>
      </c>
      <c r="Q10" s="104"/>
      <c r="R10" s="103"/>
      <c r="S10" s="103"/>
      <c r="T10" s="103"/>
      <c r="U10" s="95" t="s">
        <v>90</v>
      </c>
      <c r="V10" s="91" t="s">
        <v>89</v>
      </c>
      <c r="W10" s="95" t="s">
        <v>88</v>
      </c>
      <c r="X10" s="102" t="s">
        <v>87</v>
      </c>
      <c r="Y10" s="99" t="s">
        <v>83</v>
      </c>
      <c r="Z10" s="99" t="s">
        <v>82</v>
      </c>
      <c r="AA10" s="101" t="s">
        <v>86</v>
      </c>
      <c r="AB10" s="99" t="s">
        <v>85</v>
      </c>
      <c r="AC10" s="99" t="s">
        <v>84</v>
      </c>
      <c r="AD10" s="100" t="s">
        <v>83</v>
      </c>
      <c r="AE10" s="99" t="s">
        <v>82</v>
      </c>
      <c r="AF10" s="99" t="s">
        <v>81</v>
      </c>
      <c r="AG10" s="99" t="s">
        <v>80</v>
      </c>
      <c r="AH10" s="98"/>
    </row>
    <row r="11" spans="1:34" s="92" customFormat="1" ht="14.25" customHeight="1" x14ac:dyDescent="0.25">
      <c r="A11" s="58">
        <v>1</v>
      </c>
      <c r="B11" s="58">
        <v>2</v>
      </c>
      <c r="C11" s="58">
        <v>3</v>
      </c>
      <c r="D11" s="58">
        <v>4</v>
      </c>
      <c r="E11" s="58">
        <v>5</v>
      </c>
      <c r="F11" s="87">
        <v>6</v>
      </c>
      <c r="G11" s="87">
        <v>7</v>
      </c>
      <c r="H11" s="87">
        <v>8</v>
      </c>
      <c r="I11" s="87">
        <v>9</v>
      </c>
      <c r="J11" s="87">
        <v>10</v>
      </c>
      <c r="K11" s="87">
        <v>11</v>
      </c>
      <c r="L11" s="87">
        <v>12</v>
      </c>
      <c r="M11" s="88" t="s">
        <v>79</v>
      </c>
      <c r="N11" s="88" t="s">
        <v>78</v>
      </c>
      <c r="O11" s="97">
        <v>14</v>
      </c>
      <c r="P11" s="87">
        <v>15</v>
      </c>
      <c r="Q11" s="95">
        <v>16</v>
      </c>
      <c r="R11" s="95">
        <v>17</v>
      </c>
      <c r="S11" s="93">
        <v>18</v>
      </c>
      <c r="T11" s="93">
        <v>19</v>
      </c>
      <c r="U11" s="96" t="s">
        <v>77</v>
      </c>
      <c r="V11" s="96" t="s">
        <v>76</v>
      </c>
      <c r="W11" s="95">
        <v>21</v>
      </c>
      <c r="X11" s="94">
        <v>22</v>
      </c>
      <c r="Y11" s="93">
        <v>23</v>
      </c>
      <c r="Z11" s="94"/>
      <c r="AA11" s="94">
        <v>24</v>
      </c>
      <c r="AB11" s="93">
        <v>25</v>
      </c>
      <c r="AC11" s="93">
        <v>26</v>
      </c>
      <c r="AD11" s="93">
        <v>27</v>
      </c>
      <c r="AE11" s="93">
        <v>28</v>
      </c>
      <c r="AF11" s="93">
        <v>29</v>
      </c>
      <c r="AG11" s="93">
        <v>30</v>
      </c>
      <c r="AH11" s="93">
        <v>31</v>
      </c>
    </row>
    <row r="12" spans="1:34" s="16" customFormat="1" ht="12.75" customHeight="1" x14ac:dyDescent="0.2">
      <c r="A12" s="65"/>
      <c r="B12" s="65" t="s">
        <v>75</v>
      </c>
      <c r="C12" s="91"/>
      <c r="D12" s="91"/>
      <c r="E12" s="91"/>
      <c r="F12" s="43"/>
      <c r="G12" s="90"/>
      <c r="H12" s="82"/>
      <c r="I12" s="82"/>
      <c r="J12" s="82"/>
      <c r="K12" s="82"/>
      <c r="L12" s="82"/>
      <c r="M12" s="82"/>
      <c r="N12" s="89"/>
      <c r="O12" s="55"/>
      <c r="P12" s="87"/>
      <c r="Q12" s="87"/>
      <c r="R12" s="87"/>
      <c r="S12" s="87"/>
      <c r="T12" s="87"/>
      <c r="U12" s="88"/>
      <c r="V12" s="88"/>
      <c r="W12" s="87"/>
      <c r="X12" s="83"/>
      <c r="Y12" s="82"/>
      <c r="Z12" s="82"/>
      <c r="AA12" s="86"/>
      <c r="AB12" s="82"/>
      <c r="AC12" s="82"/>
      <c r="AD12" s="82"/>
      <c r="AE12" s="82"/>
      <c r="AF12" s="82"/>
      <c r="AG12" s="82"/>
      <c r="AH12" s="43"/>
    </row>
    <row r="13" spans="1:34" s="16" customFormat="1" ht="15" x14ac:dyDescent="0.2">
      <c r="A13" s="75" t="s">
        <v>74</v>
      </c>
      <c r="B13" s="85" t="s">
        <v>73</v>
      </c>
      <c r="C13" s="84"/>
      <c r="D13" s="84"/>
      <c r="E13" s="84"/>
      <c r="F13" s="43"/>
      <c r="G13" s="43"/>
      <c r="H13" s="43"/>
      <c r="I13" s="43"/>
      <c r="J13" s="43"/>
      <c r="K13" s="43"/>
      <c r="L13" s="43"/>
      <c r="M13" s="43"/>
      <c r="N13" s="45"/>
      <c r="O13" s="55"/>
      <c r="P13" s="47"/>
      <c r="Q13" s="47"/>
      <c r="R13" s="43"/>
      <c r="S13" s="43"/>
      <c r="T13" s="43"/>
      <c r="U13" s="43"/>
      <c r="V13" s="45"/>
      <c r="W13" s="44"/>
      <c r="X13" s="83"/>
      <c r="Y13" s="43"/>
      <c r="Z13" s="82"/>
      <c r="AA13" s="82"/>
      <c r="AB13" s="43"/>
      <c r="AC13" s="43"/>
      <c r="AD13" s="43"/>
      <c r="AE13" s="43"/>
      <c r="AF13" s="43"/>
      <c r="AG13" s="43"/>
      <c r="AH13" s="43"/>
    </row>
    <row r="14" spans="1:34" s="16" customFormat="1" ht="25.5" x14ac:dyDescent="0.2">
      <c r="A14" s="75">
        <v>1.1000000000000001</v>
      </c>
      <c r="B14" s="49" t="s">
        <v>72</v>
      </c>
      <c r="C14" s="58" t="s">
        <v>71</v>
      </c>
      <c r="D14" s="64"/>
      <c r="E14" s="64"/>
      <c r="F14" s="53" t="s">
        <v>22</v>
      </c>
      <c r="G14" s="46">
        <f>Q14</f>
        <v>4.5</v>
      </c>
      <c r="H14" s="50">
        <f>G14</f>
        <v>4.5</v>
      </c>
      <c r="I14" s="77">
        <v>1640</v>
      </c>
      <c r="J14" s="46">
        <v>1680</v>
      </c>
      <c r="K14" s="46">
        <f>G14*I14</f>
        <v>7380</v>
      </c>
      <c r="L14" s="46">
        <f>H14*J14</f>
        <v>7560</v>
      </c>
      <c r="M14" s="53" t="s">
        <v>70</v>
      </c>
      <c r="N14" s="53" t="s">
        <v>42</v>
      </c>
      <c r="O14" s="53" t="s">
        <v>20</v>
      </c>
      <c r="P14" s="52" t="s">
        <v>19</v>
      </c>
      <c r="Q14" s="69">
        <v>4.5</v>
      </c>
      <c r="R14" s="81">
        <f>1.07*1.163</f>
        <v>1.24441</v>
      </c>
      <c r="S14" s="46">
        <f>J14*R14</f>
        <v>2090.6088</v>
      </c>
      <c r="T14" s="46">
        <f>Q14*S14</f>
        <v>9407.7396000000008</v>
      </c>
      <c r="U14" s="50" t="str">
        <f>M14</f>
        <v>УПД 1213К от 20.05.2020</v>
      </c>
      <c r="V14" s="53" t="s">
        <v>42</v>
      </c>
      <c r="W14" s="47" t="str">
        <f>O14</f>
        <v>ООО Ткань ОПТ</v>
      </c>
      <c r="X14" s="52" t="str">
        <f>P14</f>
        <v>123456789012</v>
      </c>
      <c r="Y14" s="50"/>
      <c r="Z14" s="51"/>
      <c r="AA14" s="51"/>
      <c r="AB14" s="50"/>
      <c r="AC14" s="50"/>
      <c r="AD14" s="50"/>
      <c r="AE14" s="50"/>
      <c r="AF14" s="50"/>
      <c r="AG14" s="50"/>
      <c r="AH14" s="50"/>
    </row>
    <row r="15" spans="1:34" s="16" customFormat="1" ht="25.5" x14ac:dyDescent="0.2">
      <c r="A15" s="75">
        <v>1.2</v>
      </c>
      <c r="B15" s="49" t="s">
        <v>29</v>
      </c>
      <c r="C15" s="58" t="s">
        <v>28</v>
      </c>
      <c r="D15" s="64"/>
      <c r="E15" s="64"/>
      <c r="F15" s="53" t="s">
        <v>22</v>
      </c>
      <c r="G15" s="46">
        <f>Q15</f>
        <v>6</v>
      </c>
      <c r="H15" s="50">
        <f>G15</f>
        <v>6</v>
      </c>
      <c r="I15" s="77">
        <v>1700</v>
      </c>
      <c r="J15" s="46">
        <v>2380</v>
      </c>
      <c r="K15" s="46">
        <f>G15*I15</f>
        <v>10200</v>
      </c>
      <c r="L15" s="46">
        <f>H15*J15</f>
        <v>14280</v>
      </c>
      <c r="M15" s="46"/>
      <c r="N15" s="46"/>
      <c r="O15" s="47"/>
      <c r="P15" s="47"/>
      <c r="Q15" s="69">
        <v>6</v>
      </c>
      <c r="R15" s="50"/>
      <c r="S15" s="46">
        <v>3080</v>
      </c>
      <c r="T15" s="46">
        <f>Q15*S15</f>
        <v>18480</v>
      </c>
      <c r="U15" s="53" t="s">
        <v>69</v>
      </c>
      <c r="V15" s="53" t="s">
        <v>42</v>
      </c>
      <c r="W15" s="52" t="s">
        <v>20</v>
      </c>
      <c r="X15" s="52" t="s">
        <v>19</v>
      </c>
      <c r="Y15" s="50"/>
      <c r="Z15" s="51"/>
      <c r="AA15" s="51"/>
      <c r="AB15" s="50"/>
      <c r="AC15" s="50"/>
      <c r="AD15" s="50"/>
      <c r="AE15" s="50"/>
      <c r="AF15" s="50"/>
      <c r="AG15" s="50"/>
      <c r="AH15" s="50"/>
    </row>
    <row r="16" spans="1:34" s="16" customFormat="1" ht="15" x14ac:dyDescent="0.2">
      <c r="A16" s="75">
        <v>1.3</v>
      </c>
      <c r="B16" s="49" t="s">
        <v>26</v>
      </c>
      <c r="C16" s="58" t="s">
        <v>25</v>
      </c>
      <c r="D16" s="64"/>
      <c r="E16" s="64"/>
      <c r="F16" s="53" t="s">
        <v>22</v>
      </c>
      <c r="G16" s="69">
        <v>5.5</v>
      </c>
      <c r="H16" s="69">
        <v>5.5</v>
      </c>
      <c r="I16" s="77">
        <v>140</v>
      </c>
      <c r="J16" s="46">
        <v>135</v>
      </c>
      <c r="K16" s="46">
        <f>G16*I16</f>
        <v>770</v>
      </c>
      <c r="L16" s="46">
        <f>H16*J16</f>
        <v>742.5</v>
      </c>
      <c r="M16" s="46"/>
      <c r="N16" s="46"/>
      <c r="O16" s="47"/>
      <c r="P16" s="47"/>
      <c r="Q16" s="72"/>
      <c r="R16" s="50"/>
      <c r="S16" s="46">
        <v>150</v>
      </c>
      <c r="T16" s="46"/>
      <c r="U16" s="53" t="s">
        <v>68</v>
      </c>
      <c r="V16" s="53" t="s">
        <v>42</v>
      </c>
      <c r="W16" s="52" t="s">
        <v>58</v>
      </c>
      <c r="X16" s="52" t="s">
        <v>19</v>
      </c>
      <c r="Y16" s="69">
        <v>5.5</v>
      </c>
      <c r="Z16" s="50">
        <v>1.0760000000000001</v>
      </c>
      <c r="AA16" s="76">
        <f>S16*Z16</f>
        <v>161.4</v>
      </c>
      <c r="AB16" s="46">
        <f>Y16*AA16</f>
        <v>887.7</v>
      </c>
      <c r="AC16" s="53"/>
      <c r="AD16" s="53"/>
      <c r="AE16" s="52"/>
      <c r="AF16" s="52"/>
      <c r="AG16" s="50"/>
      <c r="AH16" s="50"/>
    </row>
    <row r="17" spans="1:34" s="16" customFormat="1" ht="15" x14ac:dyDescent="0.2">
      <c r="A17" s="75">
        <v>1.4</v>
      </c>
      <c r="B17" s="49" t="s">
        <v>24</v>
      </c>
      <c r="C17" s="58" t="s">
        <v>23</v>
      </c>
      <c r="D17" s="64"/>
      <c r="E17" s="64"/>
      <c r="F17" s="53" t="s">
        <v>22</v>
      </c>
      <c r="G17" s="69">
        <v>5.5</v>
      </c>
      <c r="H17" s="69">
        <v>5.5</v>
      </c>
      <c r="I17" s="77">
        <v>180</v>
      </c>
      <c r="J17" s="46">
        <v>180</v>
      </c>
      <c r="K17" s="46">
        <f>G17*I17</f>
        <v>990</v>
      </c>
      <c r="L17" s="46">
        <f>H17*J17</f>
        <v>990</v>
      </c>
      <c r="M17" s="46"/>
      <c r="N17" s="46"/>
      <c r="O17" s="47"/>
      <c r="P17" s="47"/>
      <c r="Q17" s="72"/>
      <c r="R17" s="50"/>
      <c r="S17" s="46">
        <v>200</v>
      </c>
      <c r="T17" s="46"/>
      <c r="U17" s="53" t="s">
        <v>67</v>
      </c>
      <c r="V17" s="53" t="s">
        <v>42</v>
      </c>
      <c r="W17" s="52" t="s">
        <v>58</v>
      </c>
      <c r="X17" s="52" t="s">
        <v>19</v>
      </c>
      <c r="Y17" s="69">
        <v>5.5</v>
      </c>
      <c r="Z17" s="50">
        <v>1.0760000000000001</v>
      </c>
      <c r="AA17" s="76">
        <f>S17*Z17</f>
        <v>215.20000000000002</v>
      </c>
      <c r="AB17" s="46">
        <f>Y17*AA17</f>
        <v>1183.6000000000001</v>
      </c>
      <c r="AC17" s="53"/>
      <c r="AD17" s="53"/>
      <c r="AE17" s="52"/>
      <c r="AF17" s="52"/>
      <c r="AG17" s="50"/>
      <c r="AH17" s="50"/>
    </row>
    <row r="18" spans="1:34" s="16" customFormat="1" ht="15" x14ac:dyDescent="0.2">
      <c r="A18" s="75">
        <v>1.5</v>
      </c>
      <c r="B18" s="49" t="s">
        <v>66</v>
      </c>
      <c r="C18" s="58" t="s">
        <v>50</v>
      </c>
      <c r="D18" s="64"/>
      <c r="E18" s="64"/>
      <c r="F18" s="53" t="s">
        <v>22</v>
      </c>
      <c r="G18" s="46">
        <f>Q18</f>
        <v>4</v>
      </c>
      <c r="H18" s="50">
        <f>G18</f>
        <v>4</v>
      </c>
      <c r="I18" s="77">
        <v>12</v>
      </c>
      <c r="J18" s="46">
        <v>12.2</v>
      </c>
      <c r="K18" s="46">
        <f>G18*I18</f>
        <v>48</v>
      </c>
      <c r="L18" s="46">
        <f>H18*J18</f>
        <v>48.8</v>
      </c>
      <c r="M18" s="53" t="s">
        <v>65</v>
      </c>
      <c r="N18" s="53" t="s">
        <v>42</v>
      </c>
      <c r="O18" s="53" t="s">
        <v>48</v>
      </c>
      <c r="P18" s="52" t="s">
        <v>19</v>
      </c>
      <c r="Q18" s="54">
        <v>4</v>
      </c>
      <c r="R18" s="50">
        <v>1.163</v>
      </c>
      <c r="S18" s="46">
        <f>J18*R18</f>
        <v>14.188599999999999</v>
      </c>
      <c r="T18" s="46">
        <f>Q18*S18</f>
        <v>56.754399999999997</v>
      </c>
      <c r="U18" s="53" t="s">
        <v>64</v>
      </c>
      <c r="V18" s="53" t="s">
        <v>42</v>
      </c>
      <c r="W18" s="52" t="s">
        <v>63</v>
      </c>
      <c r="X18" s="52" t="s">
        <v>19</v>
      </c>
      <c r="Y18" s="46"/>
      <c r="Z18" s="51"/>
      <c r="AA18" s="76"/>
      <c r="AB18" s="46"/>
      <c r="AC18" s="50"/>
      <c r="AD18" s="50"/>
      <c r="AE18" s="50"/>
      <c r="AF18" s="50"/>
      <c r="AG18" s="50"/>
      <c r="AH18" s="50"/>
    </row>
    <row r="19" spans="1:34" s="16" customFormat="1" ht="15" x14ac:dyDescent="0.2">
      <c r="A19" s="75">
        <v>1.5</v>
      </c>
      <c r="B19" s="49"/>
      <c r="C19" s="58"/>
      <c r="D19" s="64"/>
      <c r="E19" s="64"/>
      <c r="F19" s="53" t="s">
        <v>22</v>
      </c>
      <c r="G19" s="46">
        <f>Q19</f>
        <v>4</v>
      </c>
      <c r="H19" s="50">
        <f>G19</f>
        <v>4</v>
      </c>
      <c r="I19" s="77">
        <v>16</v>
      </c>
      <c r="J19" s="46">
        <v>15.5</v>
      </c>
      <c r="K19" s="46">
        <f>G19*I19</f>
        <v>64</v>
      </c>
      <c r="L19" s="46">
        <f>H19*J19</f>
        <v>62</v>
      </c>
      <c r="M19" s="46"/>
      <c r="N19" s="46"/>
      <c r="O19" s="47"/>
      <c r="P19" s="47"/>
      <c r="Q19" s="54">
        <v>4</v>
      </c>
      <c r="R19" s="50"/>
      <c r="S19" s="46">
        <v>16</v>
      </c>
      <c r="T19" s="46">
        <f>Q19*S19</f>
        <v>64</v>
      </c>
      <c r="U19" s="53" t="s">
        <v>64</v>
      </c>
      <c r="V19" s="53" t="s">
        <v>42</v>
      </c>
      <c r="W19" s="52" t="s">
        <v>63</v>
      </c>
      <c r="X19" s="52" t="s">
        <v>19</v>
      </c>
      <c r="Y19" s="46"/>
      <c r="Z19" s="51"/>
      <c r="AA19" s="76"/>
      <c r="AB19" s="46"/>
      <c r="AC19" s="50"/>
      <c r="AD19" s="50"/>
      <c r="AE19" s="50"/>
      <c r="AF19" s="50"/>
      <c r="AG19" s="50"/>
      <c r="AH19" s="50"/>
    </row>
    <row r="20" spans="1:34" s="16" customFormat="1" ht="25.5" x14ac:dyDescent="0.2">
      <c r="A20" s="75">
        <v>1.7</v>
      </c>
      <c r="B20" s="49" t="s">
        <v>62</v>
      </c>
      <c r="C20" s="58" t="s">
        <v>50</v>
      </c>
      <c r="D20" s="64"/>
      <c r="E20" s="64"/>
      <c r="F20" s="53" t="s">
        <v>22</v>
      </c>
      <c r="G20" s="79">
        <f>Q20</f>
        <v>8</v>
      </c>
      <c r="H20" s="80">
        <v>10</v>
      </c>
      <c r="I20" s="77">
        <v>96</v>
      </c>
      <c r="J20" s="46">
        <v>98</v>
      </c>
      <c r="K20" s="46">
        <f>G20*I20</f>
        <v>768</v>
      </c>
      <c r="L20" s="46">
        <f>H20*J20</f>
        <v>980</v>
      </c>
      <c r="M20" s="46"/>
      <c r="N20" s="46"/>
      <c r="O20" s="47"/>
      <c r="P20" s="47"/>
      <c r="Q20" s="69">
        <v>8</v>
      </c>
      <c r="R20" s="50"/>
      <c r="S20" s="46">
        <v>102.76</v>
      </c>
      <c r="T20" s="46">
        <f>Q20*S20</f>
        <v>822.08</v>
      </c>
      <c r="U20" s="53" t="s">
        <v>54</v>
      </c>
      <c r="V20" s="53" t="s">
        <v>42</v>
      </c>
      <c r="W20" s="52" t="s">
        <v>48</v>
      </c>
      <c r="X20" s="52" t="s">
        <v>19</v>
      </c>
      <c r="Y20" s="46"/>
      <c r="Z20" s="51"/>
      <c r="AA20" s="76"/>
      <c r="AB20" s="46"/>
      <c r="AC20" s="50"/>
      <c r="AD20" s="50"/>
      <c r="AE20" s="50"/>
      <c r="AF20" s="50"/>
      <c r="AG20" s="50"/>
      <c r="AH20" s="50"/>
    </row>
    <row r="21" spans="1:34" s="16" customFormat="1" ht="15" x14ac:dyDescent="0.2">
      <c r="A21" s="75">
        <v>1.8</v>
      </c>
      <c r="B21" s="49" t="s">
        <v>61</v>
      </c>
      <c r="C21" s="58" t="s">
        <v>60</v>
      </c>
      <c r="D21" s="64"/>
      <c r="E21" s="64"/>
      <c r="F21" s="53" t="s">
        <v>22</v>
      </c>
      <c r="G21" s="79">
        <v>5</v>
      </c>
      <c r="H21" s="79">
        <v>3.5</v>
      </c>
      <c r="I21" s="77">
        <v>110</v>
      </c>
      <c r="J21" s="46">
        <v>119</v>
      </c>
      <c r="K21" s="46">
        <f>G21*I21</f>
        <v>550</v>
      </c>
      <c r="L21" s="46">
        <f>H21*J21</f>
        <v>416.5</v>
      </c>
      <c r="M21" s="46"/>
      <c r="N21" s="46"/>
      <c r="O21" s="47"/>
      <c r="P21" s="47"/>
      <c r="Q21" s="69"/>
      <c r="R21" s="50"/>
      <c r="S21" s="46">
        <v>126</v>
      </c>
      <c r="T21" s="46"/>
      <c r="U21" s="53" t="s">
        <v>59</v>
      </c>
      <c r="V21" s="53" t="s">
        <v>42</v>
      </c>
      <c r="W21" s="52" t="s">
        <v>58</v>
      </c>
      <c r="X21" s="52" t="s">
        <v>19</v>
      </c>
      <c r="Y21" s="46">
        <v>3.5</v>
      </c>
      <c r="Z21" s="51">
        <v>1.0760000000000001</v>
      </c>
      <c r="AA21" s="76">
        <f>S21*Z21</f>
        <v>135.57600000000002</v>
      </c>
      <c r="AB21" s="46">
        <f>Y21*AA21</f>
        <v>474.51600000000008</v>
      </c>
      <c r="AC21" s="53"/>
      <c r="AD21" s="53"/>
      <c r="AE21" s="52"/>
      <c r="AF21" s="52"/>
      <c r="AG21" s="50"/>
      <c r="AH21" s="50"/>
    </row>
    <row r="22" spans="1:34" s="16" customFormat="1" ht="25.5" x14ac:dyDescent="0.2">
      <c r="A22" s="75">
        <v>1.9</v>
      </c>
      <c r="B22" s="49" t="s">
        <v>57</v>
      </c>
      <c r="C22" s="58" t="s">
        <v>56</v>
      </c>
      <c r="D22" s="64"/>
      <c r="E22" s="64"/>
      <c r="F22" s="53" t="s">
        <v>55</v>
      </c>
      <c r="G22" s="46">
        <f>Q22</f>
        <v>0.95</v>
      </c>
      <c r="H22" s="50">
        <f>G22</f>
        <v>0.95</v>
      </c>
      <c r="I22" s="77">
        <v>308</v>
      </c>
      <c r="J22" s="46">
        <v>316</v>
      </c>
      <c r="K22" s="46">
        <f>G22*I22</f>
        <v>292.59999999999997</v>
      </c>
      <c r="L22" s="46">
        <f>H22*J22</f>
        <v>300.2</v>
      </c>
      <c r="M22" s="46"/>
      <c r="N22" s="46"/>
      <c r="O22" s="47"/>
      <c r="P22" s="47"/>
      <c r="Q22" s="69">
        <v>0.95</v>
      </c>
      <c r="R22" s="50"/>
      <c r="S22" s="46">
        <v>375</v>
      </c>
      <c r="T22" s="46">
        <f>Q22*S22</f>
        <v>356.25</v>
      </c>
      <c r="U22" s="53" t="s">
        <v>54</v>
      </c>
      <c r="V22" s="53" t="s">
        <v>42</v>
      </c>
      <c r="W22" s="47" t="s">
        <v>53</v>
      </c>
      <c r="X22" s="52" t="s">
        <v>19</v>
      </c>
      <c r="Y22" s="46"/>
      <c r="Z22" s="51"/>
      <c r="AA22" s="76"/>
      <c r="AB22" s="46"/>
      <c r="AC22" s="50"/>
      <c r="AD22" s="50"/>
      <c r="AE22" s="50"/>
      <c r="AF22" s="50"/>
      <c r="AG22" s="50"/>
      <c r="AH22" s="50"/>
    </row>
    <row r="23" spans="1:34" s="16" customFormat="1" ht="15" x14ac:dyDescent="0.2">
      <c r="A23" s="78" t="s">
        <v>52</v>
      </c>
      <c r="B23" s="49" t="s">
        <v>51</v>
      </c>
      <c r="C23" s="58" t="s">
        <v>50</v>
      </c>
      <c r="D23" s="64"/>
      <c r="E23" s="64"/>
      <c r="F23" s="53" t="s">
        <v>22</v>
      </c>
      <c r="G23" s="46">
        <v>3</v>
      </c>
      <c r="H23" s="46">
        <v>3</v>
      </c>
      <c r="I23" s="77">
        <v>13</v>
      </c>
      <c r="J23" s="46">
        <v>13</v>
      </c>
      <c r="K23" s="46">
        <f>G23*I23</f>
        <v>39</v>
      </c>
      <c r="L23" s="46">
        <f>H23*J23</f>
        <v>39</v>
      </c>
      <c r="M23" s="46"/>
      <c r="N23" s="46"/>
      <c r="O23" s="47"/>
      <c r="P23" s="47"/>
      <c r="Q23" s="69"/>
      <c r="R23" s="50"/>
      <c r="S23" s="46">
        <v>13</v>
      </c>
      <c r="T23" s="46"/>
      <c r="U23" s="53" t="s">
        <v>49</v>
      </c>
      <c r="V23" s="53" t="s">
        <v>42</v>
      </c>
      <c r="W23" s="47" t="s">
        <v>48</v>
      </c>
      <c r="X23" s="52" t="s">
        <v>19</v>
      </c>
      <c r="Y23" s="46">
        <v>3</v>
      </c>
      <c r="Z23" s="51">
        <v>1.0760000000000001</v>
      </c>
      <c r="AA23" s="76">
        <f>S23*Z23</f>
        <v>13.988000000000001</v>
      </c>
      <c r="AB23" s="46">
        <f>Y23*AA23</f>
        <v>41.964000000000006</v>
      </c>
      <c r="AC23" s="53"/>
      <c r="AD23" s="53"/>
      <c r="AE23" s="47"/>
      <c r="AF23" s="52"/>
      <c r="AG23" s="50"/>
      <c r="AH23" s="50"/>
    </row>
    <row r="24" spans="1:34" s="16" customFormat="1" ht="25.5" x14ac:dyDescent="0.2">
      <c r="A24" s="75">
        <v>1.1100000000000001</v>
      </c>
      <c r="B24" s="49" t="s">
        <v>47</v>
      </c>
      <c r="C24" s="58" t="s">
        <v>44</v>
      </c>
      <c r="D24" s="64"/>
      <c r="E24" s="64"/>
      <c r="F24" s="53" t="s">
        <v>22</v>
      </c>
      <c r="G24" s="69">
        <v>150</v>
      </c>
      <c r="H24" s="69">
        <v>150</v>
      </c>
      <c r="I24" s="50">
        <v>74</v>
      </c>
      <c r="J24" s="46">
        <v>89</v>
      </c>
      <c r="K24" s="46">
        <f>G24*I24</f>
        <v>11100</v>
      </c>
      <c r="L24" s="46">
        <f>H24*J24</f>
        <v>13350</v>
      </c>
      <c r="M24" s="46"/>
      <c r="N24" s="46"/>
      <c r="O24" s="47"/>
      <c r="P24" s="47"/>
      <c r="Q24" s="72"/>
      <c r="R24" s="50"/>
      <c r="S24" s="46">
        <v>91.232876712328775</v>
      </c>
      <c r="T24" s="46"/>
      <c r="U24" s="53" t="s">
        <v>46</v>
      </c>
      <c r="V24" s="53" t="s">
        <v>42</v>
      </c>
      <c r="W24" s="47" t="s">
        <v>41</v>
      </c>
      <c r="X24" s="52" t="s">
        <v>19</v>
      </c>
      <c r="Y24" s="69">
        <v>150</v>
      </c>
      <c r="Z24" s="51"/>
      <c r="AA24" s="76">
        <f>S24</f>
        <v>91.232876712328775</v>
      </c>
      <c r="AB24" s="46">
        <f>Y24*AA24</f>
        <v>13684.931506849316</v>
      </c>
      <c r="AC24" s="50"/>
      <c r="AD24" s="50"/>
      <c r="AE24" s="50"/>
      <c r="AF24" s="50"/>
      <c r="AG24" s="50"/>
      <c r="AH24" s="50"/>
    </row>
    <row r="25" spans="1:34" s="16" customFormat="1" ht="25.5" x14ac:dyDescent="0.2">
      <c r="A25" s="75">
        <v>1.1200000000000001</v>
      </c>
      <c r="B25" s="49" t="s">
        <v>45</v>
      </c>
      <c r="C25" s="58" t="s">
        <v>44</v>
      </c>
      <c r="D25" s="74"/>
      <c r="E25" s="74"/>
      <c r="F25" s="53" t="s">
        <v>22</v>
      </c>
      <c r="G25" s="69">
        <v>115</v>
      </c>
      <c r="H25" s="69">
        <v>115</v>
      </c>
      <c r="I25" s="66">
        <v>116</v>
      </c>
      <c r="J25" s="70">
        <v>128</v>
      </c>
      <c r="K25" s="46">
        <f>G25*I25</f>
        <v>13340</v>
      </c>
      <c r="L25" s="46">
        <f>H25*J25</f>
        <v>14720</v>
      </c>
      <c r="M25" s="70"/>
      <c r="N25" s="70"/>
      <c r="O25" s="66"/>
      <c r="P25" s="73"/>
      <c r="Q25" s="72"/>
      <c r="R25" s="66"/>
      <c r="S25" s="46">
        <v>151.23287671232876</v>
      </c>
      <c r="T25" s="70"/>
      <c r="U25" s="53" t="s">
        <v>43</v>
      </c>
      <c r="V25" s="53" t="s">
        <v>42</v>
      </c>
      <c r="W25" s="47" t="s">
        <v>41</v>
      </c>
      <c r="X25" s="52" t="s">
        <v>19</v>
      </c>
      <c r="Y25" s="69">
        <v>115</v>
      </c>
      <c r="Z25" s="71"/>
      <c r="AA25" s="70">
        <f>S25</f>
        <v>151.23287671232876</v>
      </c>
      <c r="AB25" s="46">
        <f>Y25*AA25</f>
        <v>17391.780821917808</v>
      </c>
      <c r="AC25" s="66"/>
      <c r="AD25" s="66"/>
      <c r="AE25" s="66"/>
      <c r="AF25" s="66"/>
      <c r="AG25" s="66"/>
      <c r="AH25" s="66"/>
    </row>
    <row r="26" spans="1:34" s="16" customFormat="1" ht="14.25" customHeight="1" x14ac:dyDescent="0.2">
      <c r="A26" s="65"/>
      <c r="B26" s="49" t="s">
        <v>40</v>
      </c>
      <c r="C26" s="64"/>
      <c r="D26" s="64"/>
      <c r="E26" s="64"/>
      <c r="F26" s="50"/>
      <c r="G26" s="50"/>
      <c r="H26" s="50"/>
      <c r="I26" s="50"/>
      <c r="J26" s="50"/>
      <c r="K26" s="46">
        <f>SUM(K14:K25)</f>
        <v>45541.599999999999</v>
      </c>
      <c r="L26" s="46">
        <f>SUM(L14:L25)</f>
        <v>53489</v>
      </c>
      <c r="M26" s="50"/>
      <c r="N26" s="56"/>
      <c r="O26" s="55"/>
      <c r="P26" s="47"/>
      <c r="Q26" s="69"/>
      <c r="R26" s="50"/>
      <c r="S26" s="46"/>
      <c r="T26" s="46">
        <f>SUM(T14:T25)</f>
        <v>29186.824000000004</v>
      </c>
      <c r="U26" s="50"/>
      <c r="V26" s="56"/>
      <c r="W26" s="47"/>
      <c r="X26" s="63"/>
      <c r="Y26" s="50"/>
      <c r="Z26" s="51"/>
      <c r="AA26" s="51"/>
      <c r="AB26" s="46">
        <f>SUM(AB14:AB25)</f>
        <v>33664.492328767126</v>
      </c>
      <c r="AC26" s="50"/>
      <c r="AD26" s="50"/>
      <c r="AE26" s="50"/>
      <c r="AF26" s="50"/>
      <c r="AG26" s="50"/>
      <c r="AH26" s="50"/>
    </row>
    <row r="27" spans="1:34" s="16" customFormat="1" x14ac:dyDescent="0.2">
      <c r="A27" s="65" t="s">
        <v>39</v>
      </c>
      <c r="B27" s="49" t="s">
        <v>38</v>
      </c>
      <c r="C27" s="64"/>
      <c r="D27" s="64"/>
      <c r="E27" s="64"/>
      <c r="F27" s="50"/>
      <c r="G27" s="50"/>
      <c r="H27" s="50"/>
      <c r="I27" s="50"/>
      <c r="J27" s="50"/>
      <c r="K27" s="50"/>
      <c r="L27" s="50"/>
      <c r="M27" s="50"/>
      <c r="N27" s="56"/>
      <c r="O27" s="55"/>
      <c r="P27" s="47"/>
      <c r="Q27" s="47"/>
      <c r="R27" s="50"/>
      <c r="S27" s="46"/>
      <c r="T27" s="46"/>
      <c r="U27" s="50"/>
      <c r="V27" s="56"/>
      <c r="W27" s="47"/>
      <c r="X27" s="63"/>
      <c r="Y27" s="50"/>
      <c r="Z27" s="51"/>
      <c r="AA27" s="60"/>
      <c r="AB27" s="50"/>
      <c r="AC27" s="50"/>
      <c r="AD27" s="50"/>
      <c r="AE27" s="50"/>
      <c r="AF27" s="50"/>
      <c r="AG27" s="50"/>
      <c r="AH27" s="50"/>
    </row>
    <row r="28" spans="1:34" s="16" customFormat="1" ht="15" customHeight="1" x14ac:dyDescent="0.2">
      <c r="A28" s="62" t="s">
        <v>37</v>
      </c>
      <c r="B28" s="67"/>
      <c r="C28" s="61"/>
      <c r="D28" s="61"/>
      <c r="E28" s="61"/>
      <c r="F28" s="50"/>
      <c r="G28" s="50"/>
      <c r="H28" s="50"/>
      <c r="I28" s="50"/>
      <c r="J28" s="50"/>
      <c r="K28" s="50"/>
      <c r="L28" s="50"/>
      <c r="M28" s="50"/>
      <c r="N28" s="56"/>
      <c r="O28" s="55"/>
      <c r="P28" s="47"/>
      <c r="Q28" s="47"/>
      <c r="R28" s="50"/>
      <c r="S28" s="50"/>
      <c r="T28" s="50"/>
      <c r="U28" s="50"/>
      <c r="V28" s="56"/>
      <c r="W28" s="47"/>
      <c r="X28" s="63"/>
      <c r="Y28" s="50"/>
      <c r="Z28" s="51"/>
      <c r="AA28" s="51"/>
      <c r="AB28" s="50"/>
      <c r="AC28" s="50"/>
      <c r="AD28" s="50"/>
      <c r="AE28" s="50"/>
      <c r="AF28" s="50"/>
      <c r="AG28" s="68"/>
      <c r="AH28" s="50"/>
    </row>
    <row r="29" spans="1:34" s="16" customFormat="1" ht="15" customHeight="1" x14ac:dyDescent="0.2">
      <c r="A29" s="62" t="s">
        <v>36</v>
      </c>
      <c r="B29" s="67"/>
      <c r="C29" s="61"/>
      <c r="D29" s="61"/>
      <c r="E29" s="61"/>
      <c r="F29" s="50"/>
      <c r="G29" s="50"/>
      <c r="H29" s="50"/>
      <c r="I29" s="50"/>
      <c r="J29" s="50"/>
      <c r="K29" s="50"/>
      <c r="L29" s="50"/>
      <c r="M29" s="50"/>
      <c r="N29" s="56"/>
      <c r="O29" s="55"/>
      <c r="P29" s="47"/>
      <c r="Q29" s="47"/>
      <c r="R29" s="50"/>
      <c r="S29" s="50"/>
      <c r="T29" s="50"/>
      <c r="U29" s="50"/>
      <c r="V29" s="56"/>
      <c r="W29" s="47"/>
      <c r="X29" s="63"/>
      <c r="Y29" s="50"/>
      <c r="Z29" s="51"/>
      <c r="AA29" s="60"/>
      <c r="AB29" s="50"/>
      <c r="AC29" s="50"/>
      <c r="AD29" s="50"/>
      <c r="AE29" s="50"/>
      <c r="AF29" s="50"/>
      <c r="AG29" s="50"/>
      <c r="AH29" s="50"/>
    </row>
    <row r="30" spans="1:34" s="16" customFormat="1" ht="15" customHeight="1" x14ac:dyDescent="0.2">
      <c r="A30" s="59" t="s">
        <v>35</v>
      </c>
      <c r="B30" s="66" t="s">
        <v>35</v>
      </c>
      <c r="C30" s="57"/>
      <c r="D30" s="57"/>
      <c r="E30" s="57"/>
      <c r="F30" s="50"/>
      <c r="G30" s="50"/>
      <c r="H30" s="50"/>
      <c r="I30" s="50"/>
      <c r="J30" s="50"/>
      <c r="K30" s="50"/>
      <c r="L30" s="50"/>
      <c r="M30" s="50"/>
      <c r="N30" s="56"/>
      <c r="O30" s="55"/>
      <c r="P30" s="47"/>
      <c r="Q30" s="47"/>
      <c r="R30" s="50"/>
      <c r="S30" s="50"/>
      <c r="T30" s="50"/>
      <c r="U30" s="50"/>
      <c r="V30" s="56"/>
      <c r="W30" s="47"/>
      <c r="X30" s="63"/>
      <c r="Y30" s="50"/>
      <c r="Z30" s="51"/>
      <c r="AA30" s="51"/>
      <c r="AB30" s="50"/>
      <c r="AC30" s="50"/>
      <c r="AD30" s="50"/>
      <c r="AE30" s="50"/>
      <c r="AF30" s="50"/>
      <c r="AG30" s="50"/>
      <c r="AH30" s="50"/>
    </row>
    <row r="31" spans="1:34" s="16" customFormat="1" ht="12.75" customHeight="1" x14ac:dyDescent="0.2">
      <c r="A31" s="65"/>
      <c r="B31" s="49" t="s">
        <v>34</v>
      </c>
      <c r="C31" s="64"/>
      <c r="D31" s="64"/>
      <c r="E31" s="64"/>
      <c r="F31" s="50"/>
      <c r="G31" s="50"/>
      <c r="H31" s="50"/>
      <c r="I31" s="50"/>
      <c r="J31" s="50"/>
      <c r="K31" s="50"/>
      <c r="L31" s="50"/>
      <c r="M31" s="50"/>
      <c r="N31" s="56"/>
      <c r="O31" s="55"/>
      <c r="P31" s="47"/>
      <c r="Q31" s="47"/>
      <c r="R31" s="50"/>
      <c r="S31" s="50"/>
      <c r="T31" s="50"/>
      <c r="U31" s="50"/>
      <c r="V31" s="56"/>
      <c r="W31" s="47"/>
      <c r="X31" s="63"/>
      <c r="Y31" s="50"/>
      <c r="Z31" s="51"/>
      <c r="AA31" s="60"/>
      <c r="AB31" s="50"/>
      <c r="AC31" s="50"/>
      <c r="AD31" s="50"/>
      <c r="AE31" s="50"/>
      <c r="AF31" s="50"/>
      <c r="AG31" s="50"/>
      <c r="AH31" s="50"/>
    </row>
    <row r="32" spans="1:34" s="16" customFormat="1" ht="12.75" customHeight="1" x14ac:dyDescent="0.2">
      <c r="A32" s="65"/>
      <c r="B32" s="53" t="s">
        <v>33</v>
      </c>
      <c r="C32" s="64"/>
      <c r="D32" s="64"/>
      <c r="E32" s="64"/>
      <c r="F32" s="50"/>
      <c r="G32" s="50"/>
      <c r="H32" s="50"/>
      <c r="I32" s="50"/>
      <c r="J32" s="50"/>
      <c r="K32" s="50"/>
      <c r="L32" s="50"/>
      <c r="M32" s="50"/>
      <c r="N32" s="56"/>
      <c r="O32" s="55"/>
      <c r="P32" s="47"/>
      <c r="Q32" s="47"/>
      <c r="R32" s="50"/>
      <c r="S32" s="50"/>
      <c r="T32" s="50"/>
      <c r="U32" s="50"/>
      <c r="V32" s="56"/>
      <c r="W32" s="47"/>
      <c r="X32" s="63"/>
      <c r="Y32" s="50"/>
      <c r="Z32" s="51"/>
      <c r="AA32" s="51"/>
      <c r="AB32" s="50"/>
      <c r="AC32" s="50"/>
      <c r="AD32" s="50"/>
      <c r="AE32" s="50"/>
      <c r="AF32" s="50"/>
      <c r="AG32" s="50"/>
      <c r="AH32" s="50"/>
    </row>
    <row r="33" spans="1:34" s="16" customFormat="1" ht="24.75" customHeight="1" x14ac:dyDescent="0.2">
      <c r="A33" s="65" t="s">
        <v>32</v>
      </c>
      <c r="B33" s="49" t="s">
        <v>31</v>
      </c>
      <c r="C33" s="64"/>
      <c r="D33" s="64"/>
      <c r="E33" s="64"/>
      <c r="F33" s="50"/>
      <c r="G33" s="50"/>
      <c r="H33" s="50"/>
      <c r="I33" s="50"/>
      <c r="J33" s="50"/>
      <c r="K33" s="50"/>
      <c r="L33" s="50"/>
      <c r="M33" s="50"/>
      <c r="N33" s="56"/>
      <c r="O33" s="55"/>
      <c r="P33" s="47"/>
      <c r="Q33" s="47"/>
      <c r="R33" s="50"/>
      <c r="S33" s="50"/>
      <c r="T33" s="50"/>
      <c r="U33" s="50"/>
      <c r="V33" s="56"/>
      <c r="W33" s="47"/>
      <c r="X33" s="63"/>
      <c r="Y33" s="50"/>
      <c r="Z33" s="51"/>
      <c r="AA33" s="60"/>
      <c r="AB33" s="50"/>
      <c r="AC33" s="50"/>
      <c r="AD33" s="50"/>
      <c r="AE33" s="50"/>
      <c r="AF33" s="50"/>
      <c r="AG33" s="50"/>
      <c r="AH33" s="50"/>
    </row>
    <row r="34" spans="1:34" s="16" customFormat="1" ht="14.25" customHeight="1" x14ac:dyDescent="0.2">
      <c r="A34" s="62" t="s">
        <v>30</v>
      </c>
      <c r="B34" s="49" t="s">
        <v>29</v>
      </c>
      <c r="C34" s="58" t="s">
        <v>28</v>
      </c>
      <c r="D34" s="61"/>
      <c r="E34" s="61"/>
      <c r="F34" s="53" t="s">
        <v>22</v>
      </c>
      <c r="G34" s="54">
        <v>0.5</v>
      </c>
      <c r="H34" s="54">
        <v>0.5</v>
      </c>
      <c r="I34" s="46">
        <v>1050</v>
      </c>
      <c r="J34" s="46">
        <v>1050</v>
      </c>
      <c r="K34" s="46">
        <f>G34*I34</f>
        <v>525</v>
      </c>
      <c r="L34" s="46">
        <f>H34*J34</f>
        <v>525</v>
      </c>
      <c r="M34" s="50"/>
      <c r="N34" s="56"/>
      <c r="O34" s="55"/>
      <c r="P34" s="47"/>
      <c r="Q34" s="54">
        <v>0.5</v>
      </c>
      <c r="R34" s="50"/>
      <c r="S34" s="46">
        <v>1050</v>
      </c>
      <c r="T34" s="46">
        <f>Q34*S34</f>
        <v>525</v>
      </c>
      <c r="U34" s="53" t="s">
        <v>21</v>
      </c>
      <c r="V34" s="53"/>
      <c r="W34" s="52" t="s">
        <v>20</v>
      </c>
      <c r="X34" s="52" t="s">
        <v>19</v>
      </c>
      <c r="Y34" s="50"/>
      <c r="Z34" s="51"/>
      <c r="AA34" s="51"/>
      <c r="AB34" s="50"/>
      <c r="AC34" s="50"/>
      <c r="AD34" s="50"/>
      <c r="AE34" s="50"/>
      <c r="AF34" s="50"/>
      <c r="AG34" s="50"/>
      <c r="AH34" s="50"/>
    </row>
    <row r="35" spans="1:34" s="16" customFormat="1" ht="14.25" customHeight="1" x14ac:dyDescent="0.2">
      <c r="A35" s="62" t="s">
        <v>27</v>
      </c>
      <c r="B35" s="49" t="s">
        <v>26</v>
      </c>
      <c r="C35" s="58" t="s">
        <v>25</v>
      </c>
      <c r="D35" s="61"/>
      <c r="E35" s="61"/>
      <c r="F35" s="53" t="s">
        <v>22</v>
      </c>
      <c r="G35" s="54">
        <v>0.2</v>
      </c>
      <c r="H35" s="54">
        <v>0.2</v>
      </c>
      <c r="I35" s="46">
        <v>20</v>
      </c>
      <c r="J35" s="46">
        <v>20</v>
      </c>
      <c r="K35" s="46">
        <f>G35*I35</f>
        <v>4</v>
      </c>
      <c r="L35" s="46">
        <f>H35*J35</f>
        <v>4</v>
      </c>
      <c r="M35" s="50"/>
      <c r="N35" s="56"/>
      <c r="O35" s="55"/>
      <c r="P35" s="47"/>
      <c r="Q35" s="54">
        <v>0.2</v>
      </c>
      <c r="R35" s="50"/>
      <c r="S35" s="46">
        <v>20</v>
      </c>
      <c r="T35" s="46">
        <f>Q35*S35</f>
        <v>4</v>
      </c>
      <c r="U35" s="53" t="s">
        <v>21</v>
      </c>
      <c r="V35" s="53"/>
      <c r="W35" s="52" t="s">
        <v>20</v>
      </c>
      <c r="X35" s="52" t="s">
        <v>19</v>
      </c>
      <c r="Y35" s="50"/>
      <c r="Z35" s="51"/>
      <c r="AA35" s="60"/>
      <c r="AB35" s="50"/>
      <c r="AC35" s="50"/>
      <c r="AD35" s="50"/>
      <c r="AE35" s="50"/>
      <c r="AF35" s="50"/>
      <c r="AG35" s="50"/>
      <c r="AH35" s="50"/>
    </row>
    <row r="36" spans="1:34" s="16" customFormat="1" ht="14.25" customHeight="1" x14ac:dyDescent="0.2">
      <c r="A36" s="59">
        <v>3.3</v>
      </c>
      <c r="B36" s="49" t="s">
        <v>24</v>
      </c>
      <c r="C36" s="58" t="s">
        <v>23</v>
      </c>
      <c r="D36" s="57"/>
      <c r="E36" s="57"/>
      <c r="F36" s="53" t="s">
        <v>22</v>
      </c>
      <c r="G36" s="54">
        <v>0.2</v>
      </c>
      <c r="H36" s="54">
        <v>0.2</v>
      </c>
      <c r="I36" s="46">
        <v>30</v>
      </c>
      <c r="J36" s="46">
        <v>30</v>
      </c>
      <c r="K36" s="46">
        <f>G36*I36</f>
        <v>6</v>
      </c>
      <c r="L36" s="46">
        <f>H36*J36</f>
        <v>6</v>
      </c>
      <c r="M36" s="50"/>
      <c r="N36" s="56"/>
      <c r="O36" s="55"/>
      <c r="P36" s="47"/>
      <c r="Q36" s="54">
        <v>0.2</v>
      </c>
      <c r="R36" s="50"/>
      <c r="S36" s="46">
        <v>30</v>
      </c>
      <c r="T36" s="46">
        <f>Q36*S36</f>
        <v>6</v>
      </c>
      <c r="U36" s="53" t="s">
        <v>21</v>
      </c>
      <c r="V36" s="53"/>
      <c r="W36" s="52" t="s">
        <v>20</v>
      </c>
      <c r="X36" s="52" t="s">
        <v>19</v>
      </c>
      <c r="Y36" s="50"/>
      <c r="Z36" s="51"/>
      <c r="AA36" s="51"/>
      <c r="AB36" s="50"/>
      <c r="AC36" s="50"/>
      <c r="AD36" s="50"/>
      <c r="AE36" s="50"/>
      <c r="AF36" s="50"/>
      <c r="AG36" s="50"/>
      <c r="AH36" s="50"/>
    </row>
    <row r="37" spans="1:34" s="16" customFormat="1" x14ac:dyDescent="0.2">
      <c r="A37" s="48"/>
      <c r="B37" s="49" t="s">
        <v>18</v>
      </c>
      <c r="C37" s="48"/>
      <c r="D37" s="48"/>
      <c r="E37" s="48"/>
      <c r="F37" s="43"/>
      <c r="G37" s="43"/>
      <c r="H37" s="43"/>
      <c r="I37" s="43"/>
      <c r="J37" s="43"/>
      <c r="K37" s="46">
        <f>SUM(K34:K36)</f>
        <v>535</v>
      </c>
      <c r="L37" s="46">
        <f>SUM(L34:L36)</f>
        <v>535</v>
      </c>
      <c r="M37" s="43"/>
      <c r="N37" s="45"/>
      <c r="O37" s="47"/>
      <c r="P37" s="47"/>
      <c r="Q37" s="47"/>
      <c r="R37" s="43"/>
      <c r="S37" s="43"/>
      <c r="T37" s="46">
        <f>SUM(T34:T36)</f>
        <v>535</v>
      </c>
      <c r="U37" s="43"/>
      <c r="V37" s="45"/>
      <c r="W37" s="44"/>
      <c r="X37" s="44"/>
      <c r="Y37" s="43"/>
      <c r="Z37" s="43"/>
      <c r="AA37" s="43"/>
      <c r="AB37" s="43"/>
      <c r="AC37" s="43"/>
      <c r="AD37" s="43"/>
      <c r="AE37" s="43"/>
      <c r="AF37" s="43"/>
      <c r="AG37" s="43"/>
      <c r="AH37" s="43"/>
    </row>
    <row r="38" spans="1:34" s="16" customFormat="1" ht="10.5" customHeight="1" x14ac:dyDescent="0.2">
      <c r="A38" s="41"/>
      <c r="B38" s="42"/>
      <c r="C38" s="41"/>
      <c r="D38" s="41"/>
      <c r="E38" s="41"/>
      <c r="F38" s="37"/>
      <c r="G38" s="37"/>
      <c r="H38" s="37"/>
      <c r="I38" s="37"/>
      <c r="J38" s="37"/>
      <c r="K38" s="37"/>
      <c r="L38" s="37"/>
      <c r="M38" s="37"/>
      <c r="N38" s="39"/>
      <c r="O38" s="40"/>
      <c r="P38" s="40"/>
      <c r="Q38" s="40"/>
      <c r="R38" s="37"/>
      <c r="S38" s="37"/>
      <c r="T38" s="37"/>
      <c r="U38" s="37"/>
      <c r="V38" s="39"/>
      <c r="W38" s="38"/>
      <c r="X38" s="38"/>
      <c r="Y38" s="37"/>
      <c r="Z38" s="37"/>
      <c r="AA38" s="37"/>
      <c r="AB38" s="37"/>
      <c r="AC38" s="37"/>
      <c r="AD38" s="37"/>
      <c r="AE38" s="37"/>
      <c r="AF38" s="37"/>
      <c r="AG38" s="37"/>
      <c r="AH38" s="37"/>
    </row>
    <row r="39" spans="1:34" s="16" customFormat="1" ht="10.5" customHeight="1" x14ac:dyDescent="0.2">
      <c r="A39" s="41"/>
      <c r="B39" s="42"/>
      <c r="C39" s="41"/>
      <c r="D39" s="41"/>
      <c r="E39" s="41"/>
      <c r="F39" s="37"/>
      <c r="G39" s="37"/>
      <c r="H39" s="37"/>
      <c r="I39" s="37"/>
      <c r="J39" s="37"/>
      <c r="K39" s="37"/>
      <c r="L39" s="37"/>
      <c r="M39" s="37"/>
      <c r="N39" s="39"/>
      <c r="O39" s="40"/>
      <c r="P39" s="40"/>
      <c r="Q39" s="40"/>
      <c r="R39" s="37"/>
      <c r="S39" s="37"/>
      <c r="T39" s="37"/>
      <c r="U39" s="37"/>
      <c r="V39" s="39"/>
      <c r="W39" s="38"/>
      <c r="X39" s="38"/>
      <c r="Y39" s="37"/>
      <c r="Z39" s="37"/>
      <c r="AA39" s="37"/>
      <c r="AB39" s="37"/>
      <c r="AC39" s="37"/>
      <c r="AD39" s="37"/>
      <c r="AE39" s="37"/>
      <c r="AF39" s="37"/>
      <c r="AG39" s="37"/>
      <c r="AH39" s="37"/>
    </row>
    <row r="40" spans="1:34" s="16" customFormat="1" ht="10.5" customHeight="1" x14ac:dyDescent="0.2">
      <c r="A40" s="41"/>
      <c r="B40" s="42"/>
      <c r="C40" s="41"/>
      <c r="D40" s="41"/>
      <c r="E40" s="41"/>
      <c r="F40" s="37"/>
      <c r="G40" s="37"/>
      <c r="H40" s="37"/>
      <c r="I40" s="37"/>
      <c r="J40" s="37"/>
      <c r="K40" s="37"/>
      <c r="L40" s="37"/>
      <c r="M40" s="37"/>
      <c r="N40" s="39"/>
      <c r="O40" s="40"/>
      <c r="P40" s="40"/>
      <c r="Q40" s="40"/>
      <c r="R40" s="37"/>
      <c r="S40" s="37"/>
      <c r="T40" s="37"/>
      <c r="U40" s="37"/>
      <c r="V40" s="39"/>
      <c r="W40" s="38"/>
      <c r="X40" s="38"/>
      <c r="Y40" s="37"/>
      <c r="Z40" s="37"/>
      <c r="AA40" s="37"/>
      <c r="AB40" s="37"/>
      <c r="AC40" s="37"/>
      <c r="AD40" s="37"/>
      <c r="AE40" s="37"/>
      <c r="AF40" s="37"/>
      <c r="AG40" s="37"/>
      <c r="AH40" s="37"/>
    </row>
    <row r="41" spans="1:34" s="16" customFormat="1" ht="10.5" customHeight="1" x14ac:dyDescent="0.2">
      <c r="A41" s="41"/>
      <c r="B41" s="42"/>
      <c r="C41" s="41"/>
      <c r="D41" s="41"/>
      <c r="E41" s="41"/>
      <c r="F41" s="37"/>
      <c r="G41" s="37"/>
      <c r="H41" s="37"/>
      <c r="I41" s="37"/>
      <c r="J41" s="37"/>
      <c r="K41" s="37"/>
      <c r="L41" s="37"/>
      <c r="M41" s="37"/>
      <c r="N41" s="39"/>
      <c r="O41" s="40"/>
      <c r="P41" s="40"/>
      <c r="Q41" s="40"/>
      <c r="R41" s="37"/>
      <c r="S41" s="37"/>
      <c r="T41" s="37"/>
      <c r="U41" s="37"/>
      <c r="V41" s="39"/>
      <c r="W41" s="38"/>
      <c r="X41" s="38"/>
      <c r="Y41" s="37"/>
      <c r="Z41" s="37"/>
      <c r="AA41" s="37"/>
      <c r="AB41" s="37"/>
      <c r="AC41" s="37"/>
      <c r="AD41" s="37"/>
      <c r="AE41" s="37"/>
      <c r="AF41" s="37"/>
      <c r="AG41" s="37"/>
      <c r="AH41" s="37"/>
    </row>
    <row r="42" spans="1:34" s="16" customFormat="1" ht="16.5" customHeight="1" x14ac:dyDescent="0.2">
      <c r="A42" s="1"/>
      <c r="B42" s="1"/>
      <c r="C42" s="7" t="s">
        <v>17</v>
      </c>
      <c r="D42" s="7"/>
      <c r="E42" s="7"/>
      <c r="F42" s="7"/>
      <c r="G42" s="7"/>
      <c r="H42" s="7"/>
      <c r="I42" s="7"/>
      <c r="J42" s="1"/>
      <c r="K42" s="1"/>
      <c r="L42" s="1"/>
      <c r="M42" s="1"/>
      <c r="N42" s="1"/>
      <c r="O42" s="1"/>
      <c r="P42" s="1"/>
      <c r="Q42" s="1"/>
      <c r="R42" s="1"/>
      <c r="S42" s="8"/>
      <c r="T42" s="8"/>
      <c r="U42" s="8"/>
      <c r="V42" s="1" t="s">
        <v>16</v>
      </c>
      <c r="W42" s="1"/>
      <c r="X42" s="1"/>
      <c r="Y42" s="1"/>
      <c r="Z42" s="1"/>
      <c r="AA42" s="1"/>
      <c r="AB42" s="20"/>
      <c r="AC42" s="20"/>
      <c r="AD42" s="19"/>
      <c r="AE42" s="19"/>
      <c r="AF42" s="8"/>
      <c r="AG42" s="8"/>
      <c r="AH42" s="19"/>
    </row>
    <row r="43" spans="1:34" s="16" customFormat="1" ht="16.5" customHeight="1" x14ac:dyDescent="0.2">
      <c r="A43" s="1"/>
      <c r="B43" s="1"/>
      <c r="C43" s="7"/>
      <c r="D43" s="7"/>
      <c r="E43" s="7"/>
      <c r="F43" s="7"/>
      <c r="G43" s="7"/>
      <c r="H43" s="7"/>
      <c r="I43" s="7"/>
      <c r="J43" s="1"/>
      <c r="K43" s="1"/>
      <c r="L43" s="1"/>
      <c r="M43" s="1"/>
      <c r="N43" s="1"/>
      <c r="O43" s="1"/>
      <c r="P43" s="1"/>
      <c r="Q43" s="1"/>
      <c r="R43" s="1"/>
      <c r="S43" s="8"/>
      <c r="T43" s="8"/>
      <c r="U43" s="8"/>
      <c r="V43" s="36" t="s">
        <v>15</v>
      </c>
      <c r="W43" s="35"/>
      <c r="X43" s="35"/>
      <c r="Y43" s="35"/>
      <c r="Z43" s="35"/>
      <c r="AA43" s="35"/>
      <c r="AB43" s="35"/>
      <c r="AC43" s="8"/>
      <c r="AD43" s="19"/>
      <c r="AE43" s="19"/>
      <c r="AF43" s="8"/>
      <c r="AG43" s="8"/>
      <c r="AH43" s="19"/>
    </row>
    <row r="44" spans="1:34" s="16" customFormat="1" ht="16.5" customHeight="1" x14ac:dyDescent="0.2">
      <c r="A44" s="1"/>
      <c r="B44" s="1"/>
      <c r="C44" s="33" t="s">
        <v>14</v>
      </c>
      <c r="D44" s="1"/>
      <c r="E44" s="1"/>
      <c r="F44" s="34"/>
      <c r="G44" s="29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8"/>
      <c r="U44" s="8"/>
      <c r="V44" s="33" t="s">
        <v>13</v>
      </c>
      <c r="W44" s="1"/>
      <c r="X44" s="10" t="s">
        <v>12</v>
      </c>
      <c r="Y44" s="10"/>
      <c r="Z44" s="32"/>
      <c r="AA44" s="32"/>
      <c r="AB44" s="20"/>
      <c r="AC44" s="20"/>
      <c r="AD44" s="19"/>
      <c r="AE44" s="19"/>
      <c r="AF44" s="8"/>
      <c r="AG44" s="8"/>
      <c r="AH44" s="19"/>
    </row>
    <row r="45" spans="1:34" s="16" customFormat="1" ht="16.5" customHeight="1" x14ac:dyDescent="0.2">
      <c r="A45" s="31"/>
      <c r="B45" s="31"/>
      <c r="C45" s="30" t="s">
        <v>11</v>
      </c>
      <c r="D45" s="1"/>
      <c r="E45" s="1"/>
      <c r="F45" s="29"/>
      <c r="G45" s="29"/>
      <c r="H45" s="28"/>
      <c r="I45" s="1"/>
      <c r="J45" s="28"/>
      <c r="K45" s="28"/>
      <c r="L45" s="28"/>
      <c r="M45" s="28"/>
      <c r="N45" s="28"/>
      <c r="O45" s="28"/>
      <c r="P45" s="28"/>
      <c r="Q45" s="28"/>
      <c r="R45" s="1"/>
      <c r="S45" s="28"/>
      <c r="T45" s="8"/>
      <c r="U45" s="8"/>
      <c r="V45" s="27" t="s">
        <v>10</v>
      </c>
      <c r="W45" s="27"/>
      <c r="X45" s="27" t="s">
        <v>9</v>
      </c>
      <c r="Y45" s="27"/>
      <c r="Z45" s="26"/>
      <c r="AA45" s="26"/>
      <c r="AB45" s="20"/>
      <c r="AC45" s="20"/>
      <c r="AD45" s="19"/>
      <c r="AE45" s="19"/>
      <c r="AF45" s="8"/>
      <c r="AG45" s="8"/>
      <c r="AH45" s="19"/>
    </row>
    <row r="46" spans="1:34" s="16" customFormat="1" ht="17.25" customHeight="1" x14ac:dyDescent="0.2">
      <c r="A46" s="23"/>
      <c r="B46" s="23"/>
      <c r="C46" s="25" t="s">
        <v>8</v>
      </c>
      <c r="D46" s="25"/>
      <c r="E46" s="25"/>
      <c r="F46" s="25"/>
      <c r="G46" s="25"/>
      <c r="H46" s="25"/>
      <c r="I46" s="1"/>
      <c r="J46" s="1"/>
      <c r="K46" s="1"/>
      <c r="L46" s="1"/>
      <c r="M46" s="1"/>
      <c r="N46" s="1"/>
      <c r="O46" s="1"/>
      <c r="P46" s="1"/>
      <c r="Q46" s="1"/>
      <c r="R46" s="1"/>
      <c r="S46" s="8"/>
      <c r="T46" s="8"/>
      <c r="U46" s="8"/>
      <c r="V46" s="24" t="s">
        <v>7</v>
      </c>
      <c r="W46" s="24"/>
      <c r="X46" s="24"/>
      <c r="Y46" s="24"/>
      <c r="Z46" s="21"/>
      <c r="AA46" s="21"/>
      <c r="AB46" s="20"/>
      <c r="AC46" s="20"/>
      <c r="AD46" s="19"/>
      <c r="AE46" s="19"/>
      <c r="AF46" s="8"/>
      <c r="AG46" s="8"/>
      <c r="AH46" s="19"/>
    </row>
    <row r="47" spans="1:34" s="16" customFormat="1" ht="12.75" customHeight="1" x14ac:dyDescent="0.2">
      <c r="A47" s="23"/>
      <c r="B47" s="23"/>
      <c r="C47" s="22"/>
      <c r="D47" s="22"/>
      <c r="E47" s="22"/>
      <c r="F47" s="22"/>
      <c r="G47" s="22"/>
      <c r="H47" s="22"/>
      <c r="I47" s="1"/>
      <c r="J47" s="1"/>
      <c r="K47" s="1"/>
      <c r="L47" s="1"/>
      <c r="M47" s="1"/>
      <c r="N47" s="1"/>
      <c r="O47" s="1"/>
      <c r="P47" s="1"/>
      <c r="Q47" s="1"/>
      <c r="R47" s="1"/>
      <c r="S47" s="8"/>
      <c r="T47" s="8"/>
      <c r="U47" s="8"/>
      <c r="V47" s="21"/>
      <c r="W47" s="21"/>
      <c r="X47" s="21"/>
      <c r="Y47" s="21"/>
      <c r="Z47" s="21"/>
      <c r="AA47" s="21"/>
      <c r="AB47" s="20"/>
      <c r="AC47" s="20"/>
      <c r="AD47" s="19"/>
      <c r="AE47" s="19"/>
      <c r="AF47" s="8"/>
      <c r="AG47" s="8"/>
      <c r="AH47" s="19"/>
    </row>
    <row r="48" spans="1:34" s="16" customFormat="1" ht="16.5" customHeight="1" x14ac:dyDescent="0.2">
      <c r="A48" s="7" t="s">
        <v>6</v>
      </c>
      <c r="B48" s="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1:34" s="16" customFormat="1" ht="17.25" customHeight="1" x14ac:dyDescent="0.2">
      <c r="A49" s="7" t="s">
        <v>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 s="16" customFormat="1" ht="30.75" customHeight="1" x14ac:dyDescent="0.2">
      <c r="A50" s="7" t="s">
        <v>4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4" s="16" customFormat="1" ht="28.5" customHeight="1" x14ac:dyDescent="0.2">
      <c r="A51" s="7" t="s">
        <v>3</v>
      </c>
      <c r="B51" s="1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1:34" s="16" customFormat="1" ht="16.5" customHeight="1" x14ac:dyDescent="0.2">
      <c r="A52" s="7" t="s">
        <v>2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4" s="8" customFormat="1" ht="12" customHeight="1" x14ac:dyDescent="0.2">
      <c r="R53" s="2"/>
      <c r="S53" s="11"/>
      <c r="T53" s="11"/>
      <c r="U53" s="11"/>
      <c r="V53" s="15"/>
      <c r="W53" s="14"/>
      <c r="X53" s="14"/>
      <c r="Y53" s="2"/>
      <c r="Z53" s="2"/>
      <c r="AA53" s="2"/>
      <c r="AB53" s="13"/>
      <c r="AC53" s="13"/>
      <c r="AD53" s="12"/>
      <c r="AE53" s="12"/>
      <c r="AF53" s="11"/>
      <c r="AG53" s="11"/>
      <c r="AH53" s="11"/>
    </row>
    <row r="54" spans="1:34" s="8" customFormat="1" ht="17.25" customHeight="1" x14ac:dyDescent="0.2">
      <c r="A54" s="10" t="s">
        <v>1</v>
      </c>
      <c r="B54" s="1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34" s="5" customFormat="1" ht="94.5" customHeight="1" x14ac:dyDescent="0.2">
      <c r="A55" s="7" t="s">
        <v>0</v>
      </c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s="5" customForma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AF56" s="2"/>
      <c r="AG56" s="2"/>
      <c r="AH56" s="4"/>
    </row>
    <row r="57" spans="1:34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AF57" s="2"/>
      <c r="AG57" s="2"/>
      <c r="AH57" s="4"/>
    </row>
    <row r="58" spans="1:34" ht="8.2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2"/>
      <c r="AF58" s="2"/>
      <c r="AG58" s="2"/>
      <c r="AH58" s="2"/>
    </row>
  </sheetData>
  <mergeCells count="43">
    <mergeCell ref="C46:H46"/>
    <mergeCell ref="V46:Y46"/>
    <mergeCell ref="C42:I43"/>
    <mergeCell ref="V43:AB43"/>
    <mergeCell ref="X44:Y44"/>
    <mergeCell ref="X45:Y45"/>
    <mergeCell ref="V45:W45"/>
    <mergeCell ref="A6:B6"/>
    <mergeCell ref="O4:U4"/>
    <mergeCell ref="O5:U5"/>
    <mergeCell ref="A55:AH55"/>
    <mergeCell ref="A54:AH54"/>
    <mergeCell ref="A52:AH52"/>
    <mergeCell ref="A48:AH48"/>
    <mergeCell ref="A49:AH49"/>
    <mergeCell ref="A51:AH51"/>
    <mergeCell ref="A50:AH50"/>
    <mergeCell ref="T9:T10"/>
    <mergeCell ref="I9:J9"/>
    <mergeCell ref="G8:P8"/>
    <mergeCell ref="K9:L9"/>
    <mergeCell ref="A8:A10"/>
    <mergeCell ref="B8:B10"/>
    <mergeCell ref="G9:H9"/>
    <mergeCell ref="AG1:AH1"/>
    <mergeCell ref="W9:X9"/>
    <mergeCell ref="Y9:AB9"/>
    <mergeCell ref="A3:AH3"/>
    <mergeCell ref="A2:AH2"/>
    <mergeCell ref="U9:V9"/>
    <mergeCell ref="M9:N9"/>
    <mergeCell ref="E8:E10"/>
    <mergeCell ref="S9:S10"/>
    <mergeCell ref="Y8:AH8"/>
    <mergeCell ref="AH9:AH10"/>
    <mergeCell ref="O9:P9"/>
    <mergeCell ref="C8:C10"/>
    <mergeCell ref="D8:D10"/>
    <mergeCell ref="F8:F10"/>
    <mergeCell ref="Q9:Q10"/>
    <mergeCell ref="Q8:X8"/>
    <mergeCell ref="R9:R10"/>
    <mergeCell ref="AC9:AG9"/>
  </mergeCells>
  <printOptions horizontalCentered="1"/>
  <pageMargins left="0.25" right="0.25" top="0.75" bottom="0.75" header="0.3" footer="0.3"/>
  <pageSetup paperSize="9"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ED952-1D01-4520-8A28-63AA7B69DB36}">
  <dimension ref="A1:AH69"/>
  <sheetViews>
    <sheetView zoomScale="70" zoomScaleNormal="70" zoomScaleSheetLayoutView="85" workbookViewId="0">
      <selection activeCell="N34" sqref="N34"/>
    </sheetView>
  </sheetViews>
  <sheetFormatPr defaultColWidth="9.140625" defaultRowHeight="15" x14ac:dyDescent="0.25"/>
  <cols>
    <col min="1" max="1" width="5.7109375" style="136" bestFit="1" customWidth="1"/>
    <col min="2" max="2" width="45.5703125" style="136" customWidth="1"/>
    <col min="3" max="3" width="19" style="136" customWidth="1"/>
    <col min="4" max="4" width="14.7109375" style="135" customWidth="1"/>
    <col min="5" max="5" width="13.5703125" style="135" customWidth="1"/>
    <col min="6" max="6" width="14" style="135" customWidth="1"/>
    <col min="7" max="7" width="13.5703125" style="135" customWidth="1"/>
    <col min="8" max="8" width="14.5703125" style="135" customWidth="1"/>
    <col min="9" max="9" width="13.7109375" style="135" customWidth="1"/>
    <col min="10" max="10" width="17.7109375" style="135" customWidth="1"/>
    <col min="11" max="11" width="13.28515625" style="135" customWidth="1"/>
    <col min="12" max="12" width="18.140625" style="135" customWidth="1"/>
    <col min="13" max="13" width="12" style="135" customWidth="1"/>
    <col min="14" max="15" width="17.28515625" style="135" customWidth="1"/>
    <col min="16" max="16" width="17.5703125" style="135" customWidth="1"/>
    <col min="17" max="17" width="16.7109375" style="135" customWidth="1"/>
    <col min="18" max="18" width="19.5703125" style="135" customWidth="1"/>
    <col min="19" max="19" width="16.85546875" style="135" customWidth="1"/>
    <col min="20" max="20" width="10" style="135" customWidth="1"/>
    <col min="21" max="21" width="3.28515625" style="135" customWidth="1"/>
    <col min="22" max="22" width="16" style="135" customWidth="1"/>
    <col min="23" max="23" width="11.140625" style="135" customWidth="1"/>
    <col min="24" max="24" width="12.28515625" style="135" customWidth="1"/>
    <col min="25" max="26" width="9.140625" style="134"/>
    <col min="27" max="27" width="39.42578125" style="134" customWidth="1"/>
    <col min="28" max="28" width="19" style="134" customWidth="1"/>
    <col min="29" max="29" width="9.140625" style="134"/>
    <col min="30" max="30" width="28.5703125" style="134" customWidth="1"/>
    <col min="31" max="31" width="21.42578125" style="134" customWidth="1"/>
    <col min="32" max="32" width="11.42578125" style="134" customWidth="1"/>
    <col min="33" max="33" width="13.140625" style="134" customWidth="1"/>
    <col min="34" max="34" width="21.7109375" style="134" customWidth="1"/>
    <col min="35" max="16384" width="9.140625" style="134"/>
  </cols>
  <sheetData>
    <row r="1" spans="1:34" ht="15.75" x14ac:dyDescent="0.25">
      <c r="A1" s="232"/>
      <c r="B1" s="232"/>
      <c r="C1" s="232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231" t="s">
        <v>237</v>
      </c>
      <c r="X1" s="231"/>
    </row>
    <row r="2" spans="1:34" ht="15.75" x14ac:dyDescent="0.25">
      <c r="A2" s="230" t="s">
        <v>118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</row>
    <row r="3" spans="1:34" ht="20.25" customHeight="1" x14ac:dyDescent="0.25">
      <c r="B3" s="227"/>
      <c r="C3" s="227"/>
      <c r="D3" s="227"/>
      <c r="E3" s="227"/>
      <c r="F3" s="227"/>
      <c r="G3" s="227"/>
      <c r="H3" s="229" t="s">
        <v>236</v>
      </c>
      <c r="I3" s="227"/>
      <c r="J3" s="227"/>
      <c r="K3" s="228" t="str">
        <f>'[1]Прил. № 5 Ф1(1д) прот'!B20</f>
        <v>Изделие 1</v>
      </c>
      <c r="L3" s="228"/>
      <c r="M3" s="228"/>
      <c r="N3" s="228"/>
      <c r="O3" s="228"/>
      <c r="P3" s="228"/>
      <c r="Q3" s="228"/>
      <c r="R3" s="227"/>
      <c r="S3" s="227"/>
      <c r="T3" s="227"/>
      <c r="U3" s="227"/>
      <c r="V3" s="227"/>
      <c r="W3" s="227"/>
      <c r="X3" s="227"/>
    </row>
    <row r="4" spans="1:34" ht="15" customHeight="1" x14ac:dyDescent="0.25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6" t="s">
        <v>235</v>
      </c>
      <c r="L4" s="226"/>
      <c r="M4" s="226"/>
      <c r="N4" s="226"/>
      <c r="O4" s="226"/>
      <c r="P4" s="226"/>
      <c r="Q4" s="226"/>
      <c r="R4" s="224"/>
      <c r="S4" s="224"/>
      <c r="T4" s="225"/>
      <c r="U4" s="224"/>
      <c r="V4" s="223"/>
      <c r="W4" s="222"/>
      <c r="X4" s="222"/>
    </row>
    <row r="5" spans="1:34" x14ac:dyDescent="0.25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</row>
    <row r="6" spans="1:34" ht="33.6" customHeight="1" x14ac:dyDescent="0.25">
      <c r="A6" s="221" t="s">
        <v>113</v>
      </c>
      <c r="B6" s="221" t="s">
        <v>234</v>
      </c>
      <c r="C6" s="221" t="s">
        <v>233</v>
      </c>
      <c r="D6" s="216" t="s">
        <v>232</v>
      </c>
      <c r="E6" s="216"/>
      <c r="F6" s="216"/>
      <c r="G6" s="216"/>
      <c r="H6" s="216"/>
      <c r="I6" s="216"/>
      <c r="J6" s="216" t="s">
        <v>231</v>
      </c>
      <c r="K6" s="216"/>
      <c r="L6" s="216"/>
      <c r="M6" s="216"/>
      <c r="N6" s="220" t="s">
        <v>105</v>
      </c>
      <c r="O6" s="220"/>
      <c r="P6" s="220"/>
      <c r="Q6" s="220"/>
      <c r="R6" s="220"/>
      <c r="S6" s="220"/>
      <c r="T6" s="220"/>
      <c r="U6" s="220"/>
      <c r="V6" s="220"/>
      <c r="W6" s="220"/>
      <c r="X6" s="220"/>
    </row>
    <row r="7" spans="1:34" ht="41.45" customHeight="1" x14ac:dyDescent="0.25">
      <c r="A7" s="219"/>
      <c r="B7" s="219"/>
      <c r="C7" s="217"/>
      <c r="D7" s="209" t="s">
        <v>230</v>
      </c>
      <c r="E7" s="218"/>
      <c r="F7" s="216" t="s">
        <v>229</v>
      </c>
      <c r="G7" s="216"/>
      <c r="H7" s="216" t="s">
        <v>215</v>
      </c>
      <c r="I7" s="216"/>
      <c r="J7" s="216"/>
      <c r="K7" s="216"/>
      <c r="L7" s="216"/>
      <c r="M7" s="216"/>
      <c r="N7" s="216" t="s">
        <v>228</v>
      </c>
      <c r="O7" s="216"/>
      <c r="P7" s="216"/>
      <c r="Q7" s="216"/>
      <c r="R7" s="209" t="s">
        <v>227</v>
      </c>
      <c r="S7" s="218"/>
      <c r="T7" s="218"/>
      <c r="U7" s="218"/>
      <c r="V7" s="218"/>
      <c r="W7" s="208"/>
      <c r="X7" s="216" t="s">
        <v>215</v>
      </c>
    </row>
    <row r="8" spans="1:34" ht="52.5" customHeight="1" x14ac:dyDescent="0.25">
      <c r="A8" s="217"/>
      <c r="B8" s="217"/>
      <c r="C8" s="175" t="s">
        <v>226</v>
      </c>
      <c r="D8" s="216" t="s">
        <v>225</v>
      </c>
      <c r="E8" s="216"/>
      <c r="F8" s="216" t="s">
        <v>224</v>
      </c>
      <c r="G8" s="216"/>
      <c r="H8" s="216" t="s">
        <v>223</v>
      </c>
      <c r="I8" s="216"/>
      <c r="J8" s="175" t="s">
        <v>221</v>
      </c>
      <c r="K8" s="175" t="s">
        <v>217</v>
      </c>
      <c r="L8" s="175" t="s">
        <v>222</v>
      </c>
      <c r="M8" s="175" t="s">
        <v>215</v>
      </c>
      <c r="N8" s="175" t="s">
        <v>221</v>
      </c>
      <c r="O8" s="175" t="s">
        <v>217</v>
      </c>
      <c r="P8" s="175" t="s">
        <v>220</v>
      </c>
      <c r="Q8" s="175" t="s">
        <v>215</v>
      </c>
      <c r="R8" s="215" t="s">
        <v>219</v>
      </c>
      <c r="S8" s="175" t="s">
        <v>218</v>
      </c>
      <c r="T8" s="209" t="s">
        <v>217</v>
      </c>
      <c r="U8" s="208"/>
      <c r="V8" s="175" t="s">
        <v>216</v>
      </c>
      <c r="W8" s="175" t="s">
        <v>215</v>
      </c>
      <c r="X8" s="214"/>
      <c r="Z8" s="213" t="s">
        <v>214</v>
      </c>
      <c r="AA8" s="213"/>
      <c r="AB8" s="213"/>
      <c r="AC8" s="213"/>
      <c r="AD8" s="213"/>
      <c r="AE8" s="213"/>
      <c r="AF8" s="213"/>
      <c r="AG8" s="213"/>
      <c r="AH8" s="213"/>
    </row>
    <row r="9" spans="1:34" x14ac:dyDescent="0.25">
      <c r="A9" s="58">
        <v>1</v>
      </c>
      <c r="B9" s="58">
        <v>2</v>
      </c>
      <c r="C9" s="58">
        <v>3</v>
      </c>
      <c r="D9" s="212" t="s">
        <v>94</v>
      </c>
      <c r="E9" s="212" t="s">
        <v>93</v>
      </c>
      <c r="F9" s="212" t="s">
        <v>94</v>
      </c>
      <c r="G9" s="212" t="s">
        <v>93</v>
      </c>
      <c r="H9" s="212" t="s">
        <v>94</v>
      </c>
      <c r="I9" s="212" t="s">
        <v>93</v>
      </c>
      <c r="J9" s="58">
        <v>4</v>
      </c>
      <c r="K9" s="211">
        <v>5</v>
      </c>
      <c r="L9" s="211">
        <v>6</v>
      </c>
      <c r="M9" s="211">
        <v>7</v>
      </c>
      <c r="N9" s="211">
        <v>8</v>
      </c>
      <c r="O9" s="211"/>
      <c r="P9" s="211">
        <v>9</v>
      </c>
      <c r="Q9" s="211">
        <v>10</v>
      </c>
      <c r="R9" s="210">
        <v>11</v>
      </c>
      <c r="S9" s="175">
        <v>12</v>
      </c>
      <c r="T9" s="209">
        <v>13</v>
      </c>
      <c r="U9" s="208"/>
      <c r="V9" s="175">
        <v>14</v>
      </c>
      <c r="W9" s="175">
        <v>15</v>
      </c>
      <c r="X9" s="175">
        <v>16</v>
      </c>
    </row>
    <row r="10" spans="1:34" ht="15.75" thickBot="1" x14ac:dyDescent="0.3">
      <c r="A10" s="59" t="s">
        <v>74</v>
      </c>
      <c r="B10" s="181" t="s">
        <v>213</v>
      </c>
      <c r="C10" s="180"/>
      <c r="D10" s="58">
        <v>3</v>
      </c>
      <c r="E10" s="58">
        <v>4</v>
      </c>
      <c r="F10" s="207">
        <v>6</v>
      </c>
      <c r="G10" s="207">
        <v>7</v>
      </c>
      <c r="H10" s="206">
        <v>10</v>
      </c>
      <c r="I10" s="175">
        <v>11</v>
      </c>
      <c r="J10" s="179"/>
      <c r="K10" s="174"/>
      <c r="L10" s="174"/>
      <c r="M10" s="179"/>
      <c r="N10" s="179"/>
      <c r="O10" s="179"/>
      <c r="P10" s="174"/>
      <c r="Q10" s="179"/>
      <c r="R10" s="179"/>
      <c r="S10" s="179"/>
      <c r="T10" s="173"/>
      <c r="U10" s="172"/>
      <c r="V10" s="179"/>
      <c r="W10" s="179"/>
      <c r="X10" s="179"/>
    </row>
    <row r="11" spans="1:34" ht="15.75" customHeight="1" thickBot="1" x14ac:dyDescent="0.3">
      <c r="A11" s="175">
        <v>2</v>
      </c>
      <c r="B11" s="181" t="s">
        <v>212</v>
      </c>
      <c r="C11" s="180"/>
      <c r="D11" s="191">
        <f>SUM(D12:D34)</f>
        <v>24.400000000000006</v>
      </c>
      <c r="E11" s="191">
        <f>SUM(E12:E34)</f>
        <v>24.400000000000006</v>
      </c>
      <c r="F11" s="193"/>
      <c r="G11" s="193"/>
      <c r="H11" s="191">
        <f>SUM(H12:H34)</f>
        <v>4483.7440000000006</v>
      </c>
      <c r="I11" s="191">
        <f>SUM(I12:I34)</f>
        <v>3821.5010141987837</v>
      </c>
      <c r="J11" s="191">
        <f>SUM(J12:J18)</f>
        <v>1.7999999999999998</v>
      </c>
      <c r="K11" s="191"/>
      <c r="L11" s="191"/>
      <c r="M11" s="191">
        <f>SUM(M12:M34)</f>
        <v>330.76800000000003</v>
      </c>
      <c r="N11" s="191">
        <f>SUM(N12:N34)</f>
        <v>22.600000000000005</v>
      </c>
      <c r="O11" s="191"/>
      <c r="P11" s="191"/>
      <c r="Q11" s="191">
        <f>SUM(Q12:Q34)</f>
        <v>4516.6105785600002</v>
      </c>
      <c r="R11" s="179"/>
      <c r="S11" s="179"/>
      <c r="T11" s="173"/>
      <c r="U11" s="172"/>
      <c r="V11" s="179"/>
      <c r="W11" s="179"/>
      <c r="X11" s="191">
        <f>SUM(X12:X34)</f>
        <v>4847.3785785600003</v>
      </c>
      <c r="Z11" s="205" t="s">
        <v>211</v>
      </c>
      <c r="AA11" s="204" t="s">
        <v>210</v>
      </c>
      <c r="AB11" s="204" t="s">
        <v>209</v>
      </c>
      <c r="AC11" s="204" t="s">
        <v>208</v>
      </c>
      <c r="AD11" s="204" t="s">
        <v>207</v>
      </c>
      <c r="AE11" s="204" t="s">
        <v>206</v>
      </c>
      <c r="AF11" s="204" t="s">
        <v>205</v>
      </c>
      <c r="AG11" s="204" t="s">
        <v>204</v>
      </c>
      <c r="AH11" s="203" t="s">
        <v>203</v>
      </c>
    </row>
    <row r="12" spans="1:34" x14ac:dyDescent="0.25">
      <c r="A12" s="202" t="s">
        <v>202</v>
      </c>
      <c r="B12" s="201" t="s">
        <v>199</v>
      </c>
      <c r="C12" s="200">
        <v>121.70385395537525</v>
      </c>
      <c r="D12" s="191">
        <f>J12+N12</f>
        <v>0.3</v>
      </c>
      <c r="E12" s="191">
        <f>D12</f>
        <v>0.3</v>
      </c>
      <c r="F12" s="191">
        <v>183.76</v>
      </c>
      <c r="G12" s="191">
        <f>C12</f>
        <v>121.70385395537525</v>
      </c>
      <c r="H12" s="191">
        <f>D12*F12</f>
        <v>55.127999999999993</v>
      </c>
      <c r="I12" s="191">
        <f>E12*G12</f>
        <v>36.511156186612574</v>
      </c>
      <c r="J12" s="175">
        <v>0.15</v>
      </c>
      <c r="K12" s="199"/>
      <c r="L12" s="198">
        <v>183.76</v>
      </c>
      <c r="M12" s="191">
        <f>J12*L12</f>
        <v>27.563999999999997</v>
      </c>
      <c r="N12" s="197">
        <v>0.15</v>
      </c>
      <c r="O12" s="196">
        <f>1.06*1.026</f>
        <v>1.0875600000000001</v>
      </c>
      <c r="P12" s="191">
        <f>L12*O12</f>
        <v>199.85002560000001</v>
      </c>
      <c r="Q12" s="191">
        <f>N12*P12</f>
        <v>29.977503840000001</v>
      </c>
      <c r="R12" s="179"/>
      <c r="S12" s="179"/>
      <c r="T12" s="195"/>
      <c r="U12" s="194"/>
      <c r="V12" s="175"/>
      <c r="W12" s="179"/>
      <c r="X12" s="191">
        <f>M12+Q12</f>
        <v>57.541503839999997</v>
      </c>
    </row>
    <row r="13" spans="1:34" x14ac:dyDescent="0.25">
      <c r="A13" s="175" t="s">
        <v>201</v>
      </c>
      <c r="B13" s="201" t="s">
        <v>197</v>
      </c>
      <c r="C13" s="200">
        <v>121.70385395537525</v>
      </c>
      <c r="D13" s="191">
        <f>J13+N13</f>
        <v>0.3</v>
      </c>
      <c r="E13" s="191">
        <f>D13</f>
        <v>0.3</v>
      </c>
      <c r="F13" s="191">
        <v>183.76</v>
      </c>
      <c r="G13" s="191">
        <f>C13</f>
        <v>121.70385395537525</v>
      </c>
      <c r="H13" s="191">
        <f>D13*F13</f>
        <v>55.127999999999993</v>
      </c>
      <c r="I13" s="191">
        <f>E13*G13</f>
        <v>36.511156186612574</v>
      </c>
      <c r="J13" s="175">
        <v>0.15</v>
      </c>
      <c r="K13" s="199"/>
      <c r="L13" s="198">
        <v>183.76</v>
      </c>
      <c r="M13" s="191">
        <f>J13*L13</f>
        <v>27.563999999999997</v>
      </c>
      <c r="N13" s="197">
        <v>0.15</v>
      </c>
      <c r="O13" s="196">
        <f>1.06*1.026</f>
        <v>1.0875600000000001</v>
      </c>
      <c r="P13" s="191">
        <f>L13*O13</f>
        <v>199.85002560000001</v>
      </c>
      <c r="Q13" s="191">
        <f>N13*P13</f>
        <v>29.977503840000001</v>
      </c>
      <c r="R13" s="179"/>
      <c r="S13" s="179"/>
      <c r="T13" s="195"/>
      <c r="U13" s="194"/>
      <c r="V13" s="175"/>
      <c r="W13" s="179"/>
      <c r="X13" s="191">
        <f>M13+Q13</f>
        <v>57.541503839999997</v>
      </c>
    </row>
    <row r="14" spans="1:34" ht="15.75" x14ac:dyDescent="0.25">
      <c r="A14" s="175" t="s">
        <v>200</v>
      </c>
      <c r="B14" s="201" t="s">
        <v>195</v>
      </c>
      <c r="C14" s="200">
        <v>121.70385395537525</v>
      </c>
      <c r="D14" s="191">
        <f>J14+N14</f>
        <v>0.3</v>
      </c>
      <c r="E14" s="191">
        <f>D14</f>
        <v>0.3</v>
      </c>
      <c r="F14" s="191">
        <v>183.76</v>
      </c>
      <c r="G14" s="191">
        <f>C14</f>
        <v>121.70385395537525</v>
      </c>
      <c r="H14" s="191">
        <f>D14*F14</f>
        <v>55.127999999999993</v>
      </c>
      <c r="I14" s="191">
        <f>E14*G14</f>
        <v>36.511156186612574</v>
      </c>
      <c r="J14" s="175">
        <v>0.15</v>
      </c>
      <c r="K14" s="199"/>
      <c r="L14" s="198">
        <v>183.76</v>
      </c>
      <c r="M14" s="191">
        <f>J14*L14</f>
        <v>27.563999999999997</v>
      </c>
      <c r="N14" s="197">
        <v>0.15</v>
      </c>
      <c r="O14" s="196">
        <f>1.06*1.026</f>
        <v>1.0875600000000001</v>
      </c>
      <c r="P14" s="191">
        <f>L14*O14</f>
        <v>199.85002560000001</v>
      </c>
      <c r="Q14" s="191">
        <f>N14*P14</f>
        <v>29.977503840000001</v>
      </c>
      <c r="R14" s="179"/>
      <c r="S14" s="179"/>
      <c r="T14" s="195"/>
      <c r="U14" s="194"/>
      <c r="V14" s="175"/>
      <c r="W14" s="179"/>
      <c r="X14" s="191">
        <f>M14+Q14</f>
        <v>57.541503839999997</v>
      </c>
      <c r="Z14" s="190">
        <v>1</v>
      </c>
      <c r="AA14" s="189" t="s">
        <v>199</v>
      </c>
      <c r="AB14" s="189" t="s">
        <v>182</v>
      </c>
      <c r="AC14" s="188" t="s">
        <v>22</v>
      </c>
      <c r="AD14" s="189" t="s">
        <v>181</v>
      </c>
      <c r="AE14" s="188">
        <v>8</v>
      </c>
      <c r="AF14" s="188">
        <v>30</v>
      </c>
      <c r="AG14" s="187">
        <v>0.3</v>
      </c>
      <c r="AH14" s="186">
        <v>121.70385395537525</v>
      </c>
    </row>
    <row r="15" spans="1:34" ht="15.75" x14ac:dyDescent="0.25">
      <c r="A15" s="175" t="s">
        <v>198</v>
      </c>
      <c r="B15" s="201" t="s">
        <v>193</v>
      </c>
      <c r="C15" s="200">
        <v>121.70385395537525</v>
      </c>
      <c r="D15" s="191">
        <f>J15+N15</f>
        <v>0.3</v>
      </c>
      <c r="E15" s="191">
        <f>D15</f>
        <v>0.3</v>
      </c>
      <c r="F15" s="191">
        <v>183.76</v>
      </c>
      <c r="G15" s="191">
        <f>C15</f>
        <v>121.70385395537525</v>
      </c>
      <c r="H15" s="191">
        <f>D15*F15</f>
        <v>55.127999999999993</v>
      </c>
      <c r="I15" s="191">
        <f>E15*G15</f>
        <v>36.511156186612574</v>
      </c>
      <c r="J15" s="175">
        <v>0.15</v>
      </c>
      <c r="K15" s="199"/>
      <c r="L15" s="198">
        <v>183.76</v>
      </c>
      <c r="M15" s="191">
        <f>J15*L15</f>
        <v>27.563999999999997</v>
      </c>
      <c r="N15" s="197">
        <v>0.15</v>
      </c>
      <c r="O15" s="196">
        <f>1.06*1.026</f>
        <v>1.0875600000000001</v>
      </c>
      <c r="P15" s="191">
        <f>L15*O15</f>
        <v>199.85002560000001</v>
      </c>
      <c r="Q15" s="191">
        <f>N15*P15</f>
        <v>29.977503840000001</v>
      </c>
      <c r="R15" s="179"/>
      <c r="S15" s="179"/>
      <c r="T15" s="195"/>
      <c r="U15" s="194"/>
      <c r="V15" s="175"/>
      <c r="W15" s="179"/>
      <c r="X15" s="191">
        <f>M15+Q15</f>
        <v>57.541503839999997</v>
      </c>
      <c r="Z15" s="190">
        <v>2</v>
      </c>
      <c r="AA15" s="189" t="s">
        <v>197</v>
      </c>
      <c r="AB15" s="189" t="s">
        <v>182</v>
      </c>
      <c r="AC15" s="188" t="s">
        <v>22</v>
      </c>
      <c r="AD15" s="189" t="s">
        <v>181</v>
      </c>
      <c r="AE15" s="188">
        <v>8</v>
      </c>
      <c r="AF15" s="188">
        <v>30</v>
      </c>
      <c r="AG15" s="187">
        <v>0.3</v>
      </c>
      <c r="AH15" s="186">
        <v>121.70385395537525</v>
      </c>
    </row>
    <row r="16" spans="1:34" ht="15.75" x14ac:dyDescent="0.25">
      <c r="A16" s="175" t="s">
        <v>196</v>
      </c>
      <c r="B16" s="201" t="s">
        <v>190</v>
      </c>
      <c r="C16" s="200">
        <v>182.55578093306289</v>
      </c>
      <c r="D16" s="191">
        <f>J16+N16</f>
        <v>0.8</v>
      </c>
      <c r="E16" s="191">
        <f>D16</f>
        <v>0.8</v>
      </c>
      <c r="F16" s="191">
        <v>183.76</v>
      </c>
      <c r="G16" s="191">
        <f>C16</f>
        <v>182.55578093306289</v>
      </c>
      <c r="H16" s="191">
        <f>D16*F16</f>
        <v>147.00800000000001</v>
      </c>
      <c r="I16" s="191">
        <f>E16*G16</f>
        <v>146.04462474645032</v>
      </c>
      <c r="J16" s="175">
        <v>0.4</v>
      </c>
      <c r="K16" s="199"/>
      <c r="L16" s="198">
        <v>183.76</v>
      </c>
      <c r="M16" s="191">
        <f>J16*L16</f>
        <v>73.504000000000005</v>
      </c>
      <c r="N16" s="197">
        <v>0.4</v>
      </c>
      <c r="O16" s="196">
        <f>1.06*1.026</f>
        <v>1.0875600000000001</v>
      </c>
      <c r="P16" s="191">
        <f>L16*O16</f>
        <v>199.85002560000001</v>
      </c>
      <c r="Q16" s="191">
        <f>N16*P16</f>
        <v>79.940010240000007</v>
      </c>
      <c r="R16" s="179"/>
      <c r="S16" s="179"/>
      <c r="T16" s="195"/>
      <c r="U16" s="194"/>
      <c r="V16" s="175"/>
      <c r="W16" s="179"/>
      <c r="X16" s="191">
        <f>M16+Q16</f>
        <v>153.44401024000001</v>
      </c>
      <c r="Z16" s="190">
        <v>3</v>
      </c>
      <c r="AA16" s="189" t="s">
        <v>195</v>
      </c>
      <c r="AB16" s="189" t="s">
        <v>182</v>
      </c>
      <c r="AC16" s="188" t="s">
        <v>22</v>
      </c>
      <c r="AD16" s="189" t="s">
        <v>192</v>
      </c>
      <c r="AE16" s="188">
        <v>8</v>
      </c>
      <c r="AF16" s="188">
        <v>30</v>
      </c>
      <c r="AG16" s="187">
        <v>0.3</v>
      </c>
      <c r="AH16" s="186">
        <v>121.70385395537525</v>
      </c>
    </row>
    <row r="17" spans="1:34" ht="15.75" x14ac:dyDescent="0.25">
      <c r="A17" s="175" t="s">
        <v>194</v>
      </c>
      <c r="B17" s="201" t="s">
        <v>188</v>
      </c>
      <c r="C17" s="200">
        <v>182.55578093306289</v>
      </c>
      <c r="D17" s="191">
        <f>J17+N17</f>
        <v>0.8</v>
      </c>
      <c r="E17" s="191">
        <f>D17</f>
        <v>0.8</v>
      </c>
      <c r="F17" s="191">
        <v>183.76</v>
      </c>
      <c r="G17" s="191">
        <f>C17</f>
        <v>182.55578093306289</v>
      </c>
      <c r="H17" s="191">
        <f>D17*F17</f>
        <v>147.00800000000001</v>
      </c>
      <c r="I17" s="191">
        <f>E17*G17</f>
        <v>146.04462474645032</v>
      </c>
      <c r="J17" s="175">
        <v>0.4</v>
      </c>
      <c r="K17" s="199"/>
      <c r="L17" s="198">
        <v>183.76</v>
      </c>
      <c r="M17" s="191">
        <f>J17*L17</f>
        <v>73.504000000000005</v>
      </c>
      <c r="N17" s="197">
        <v>0.4</v>
      </c>
      <c r="O17" s="196">
        <f>1.06*1.026</f>
        <v>1.0875600000000001</v>
      </c>
      <c r="P17" s="191">
        <f>L17*O17</f>
        <v>199.85002560000001</v>
      </c>
      <c r="Q17" s="191">
        <f>N17*P17</f>
        <v>79.940010240000007</v>
      </c>
      <c r="R17" s="179"/>
      <c r="S17" s="179"/>
      <c r="T17" s="195"/>
      <c r="U17" s="194"/>
      <c r="V17" s="175"/>
      <c r="W17" s="179"/>
      <c r="X17" s="191">
        <f>M17+Q17</f>
        <v>153.44401024000001</v>
      </c>
      <c r="Z17" s="190">
        <v>4</v>
      </c>
      <c r="AA17" s="189" t="s">
        <v>193</v>
      </c>
      <c r="AB17" s="189" t="s">
        <v>182</v>
      </c>
      <c r="AC17" s="188" t="s">
        <v>22</v>
      </c>
      <c r="AD17" s="189" t="s">
        <v>192</v>
      </c>
      <c r="AE17" s="188">
        <v>8</v>
      </c>
      <c r="AF17" s="188">
        <v>30</v>
      </c>
      <c r="AG17" s="187">
        <v>0.3</v>
      </c>
      <c r="AH17" s="186">
        <v>121.70385395537525</v>
      </c>
    </row>
    <row r="18" spans="1:34" ht="15.75" x14ac:dyDescent="0.25">
      <c r="A18" s="175" t="s">
        <v>191</v>
      </c>
      <c r="B18" s="201" t="s">
        <v>185</v>
      </c>
      <c r="C18" s="200">
        <v>121.70385395537525</v>
      </c>
      <c r="D18" s="191">
        <f>J18+N18</f>
        <v>0.8</v>
      </c>
      <c r="E18" s="191">
        <f>D18</f>
        <v>0.8</v>
      </c>
      <c r="F18" s="191">
        <v>183.76</v>
      </c>
      <c r="G18" s="191">
        <f>C18</f>
        <v>121.70385395537525</v>
      </c>
      <c r="H18" s="191">
        <f>D18*F18</f>
        <v>147.00800000000001</v>
      </c>
      <c r="I18" s="191">
        <f>E18*G18</f>
        <v>97.363083164300207</v>
      </c>
      <c r="J18" s="175">
        <v>0.4</v>
      </c>
      <c r="K18" s="199"/>
      <c r="L18" s="198">
        <v>183.76</v>
      </c>
      <c r="M18" s="191">
        <f>J18*L18</f>
        <v>73.504000000000005</v>
      </c>
      <c r="N18" s="197">
        <v>0.4</v>
      </c>
      <c r="O18" s="196">
        <f>1.06*1.026</f>
        <v>1.0875600000000001</v>
      </c>
      <c r="P18" s="191">
        <f>L18*O18</f>
        <v>199.85002560000001</v>
      </c>
      <c r="Q18" s="191">
        <f>N18*P18</f>
        <v>79.940010240000007</v>
      </c>
      <c r="R18" s="179"/>
      <c r="S18" s="179"/>
      <c r="T18" s="195"/>
      <c r="U18" s="194"/>
      <c r="V18" s="175"/>
      <c r="W18" s="179"/>
      <c r="X18" s="191">
        <f>M18+Q18</f>
        <v>153.44401024000001</v>
      </c>
      <c r="Z18" s="190">
        <v>5</v>
      </c>
      <c r="AA18" s="189" t="s">
        <v>190</v>
      </c>
      <c r="AB18" s="189" t="s">
        <v>182</v>
      </c>
      <c r="AC18" s="188" t="s">
        <v>139</v>
      </c>
      <c r="AD18" s="189" t="s">
        <v>187</v>
      </c>
      <c r="AE18" s="188">
        <v>8</v>
      </c>
      <c r="AF18" s="188">
        <v>10</v>
      </c>
      <c r="AG18" s="187">
        <v>0.8</v>
      </c>
      <c r="AH18" s="186">
        <v>182.55578093306289</v>
      </c>
    </row>
    <row r="19" spans="1:34" ht="15.75" x14ac:dyDescent="0.25">
      <c r="A19" s="175" t="s">
        <v>189</v>
      </c>
      <c r="B19" s="201" t="s">
        <v>183</v>
      </c>
      <c r="C19" s="200">
        <v>121.70385395537525</v>
      </c>
      <c r="D19" s="191">
        <f>J19+N19</f>
        <v>0.8</v>
      </c>
      <c r="E19" s="191">
        <f>D19</f>
        <v>0.8</v>
      </c>
      <c r="F19" s="191">
        <v>183.76</v>
      </c>
      <c r="G19" s="191">
        <f>C19</f>
        <v>121.70385395537525</v>
      </c>
      <c r="H19" s="191">
        <f>D19*F19</f>
        <v>147.00800000000001</v>
      </c>
      <c r="I19" s="191">
        <f>E19*G19</f>
        <v>97.363083164300207</v>
      </c>
      <c r="J19" s="175"/>
      <c r="K19" s="199"/>
      <c r="L19" s="198">
        <v>183.76</v>
      </c>
      <c r="M19" s="179"/>
      <c r="N19" s="197">
        <v>0.8</v>
      </c>
      <c r="O19" s="196">
        <f>1.06*1.026</f>
        <v>1.0875600000000001</v>
      </c>
      <c r="P19" s="191">
        <f>L19*O19</f>
        <v>199.85002560000001</v>
      </c>
      <c r="Q19" s="191">
        <f>N19*P19</f>
        <v>159.88002048000001</v>
      </c>
      <c r="R19" s="179"/>
      <c r="S19" s="179"/>
      <c r="T19" s="195"/>
      <c r="U19" s="194"/>
      <c r="V19" s="175"/>
      <c r="W19" s="179"/>
      <c r="X19" s="191">
        <f>M19+Q19</f>
        <v>159.88002048000001</v>
      </c>
      <c r="Z19" s="190">
        <v>6</v>
      </c>
      <c r="AA19" s="189" t="s">
        <v>188</v>
      </c>
      <c r="AB19" s="189" t="s">
        <v>182</v>
      </c>
      <c r="AC19" s="188" t="s">
        <v>139</v>
      </c>
      <c r="AD19" s="189" t="s">
        <v>187</v>
      </c>
      <c r="AE19" s="188">
        <v>8</v>
      </c>
      <c r="AF19" s="188">
        <v>10</v>
      </c>
      <c r="AG19" s="187">
        <v>0.8</v>
      </c>
      <c r="AH19" s="186">
        <v>182.55578093306289</v>
      </c>
    </row>
    <row r="20" spans="1:34" ht="15.75" x14ac:dyDescent="0.25">
      <c r="A20" s="175" t="s">
        <v>186</v>
      </c>
      <c r="B20" s="201" t="s">
        <v>179</v>
      </c>
      <c r="C20" s="200">
        <v>146.0446247464503</v>
      </c>
      <c r="D20" s="191">
        <f>J20+N20</f>
        <v>0.8</v>
      </c>
      <c r="E20" s="191">
        <f>D20</f>
        <v>0.8</v>
      </c>
      <c r="F20" s="191">
        <v>183.76</v>
      </c>
      <c r="G20" s="191">
        <f>C20</f>
        <v>146.0446247464503</v>
      </c>
      <c r="H20" s="191">
        <f>D20*F20</f>
        <v>147.00800000000001</v>
      </c>
      <c r="I20" s="191">
        <f>E20*G20</f>
        <v>116.83569979716025</v>
      </c>
      <c r="J20" s="175"/>
      <c r="K20" s="199"/>
      <c r="L20" s="198">
        <v>183.76</v>
      </c>
      <c r="M20" s="179"/>
      <c r="N20" s="197">
        <v>0.8</v>
      </c>
      <c r="O20" s="196">
        <f>1.06*1.026</f>
        <v>1.0875600000000001</v>
      </c>
      <c r="P20" s="191">
        <f>L20*O20</f>
        <v>199.85002560000001</v>
      </c>
      <c r="Q20" s="191">
        <f>N20*P20</f>
        <v>159.88002048000001</v>
      </c>
      <c r="R20" s="179"/>
      <c r="S20" s="179"/>
      <c r="T20" s="195"/>
      <c r="U20" s="194"/>
      <c r="V20" s="175"/>
      <c r="W20" s="179"/>
      <c r="X20" s="191">
        <f>M20+Q20</f>
        <v>159.88002048000001</v>
      </c>
      <c r="Z20" s="190">
        <v>7</v>
      </c>
      <c r="AA20" s="189" t="s">
        <v>185</v>
      </c>
      <c r="AB20" s="189" t="s">
        <v>182</v>
      </c>
      <c r="AC20" s="188" t="s">
        <v>139</v>
      </c>
      <c r="AD20" s="189" t="s">
        <v>181</v>
      </c>
      <c r="AE20" s="188">
        <v>8</v>
      </c>
      <c r="AF20" s="188">
        <v>10</v>
      </c>
      <c r="AG20" s="187">
        <v>0.8</v>
      </c>
      <c r="AH20" s="186">
        <v>121.70385395537525</v>
      </c>
    </row>
    <row r="21" spans="1:34" ht="15.75" x14ac:dyDescent="0.25">
      <c r="A21" s="175" t="s">
        <v>184</v>
      </c>
      <c r="B21" s="201" t="s">
        <v>177</v>
      </c>
      <c r="C21" s="200">
        <v>146.0446247464503</v>
      </c>
      <c r="D21" s="191">
        <f>J21+N21</f>
        <v>0.8</v>
      </c>
      <c r="E21" s="191">
        <f>D21</f>
        <v>0.8</v>
      </c>
      <c r="F21" s="191">
        <v>183.76</v>
      </c>
      <c r="G21" s="191">
        <f>C21</f>
        <v>146.0446247464503</v>
      </c>
      <c r="H21" s="191">
        <f>D21*F21</f>
        <v>147.00800000000001</v>
      </c>
      <c r="I21" s="191">
        <f>E21*G21</f>
        <v>116.83569979716025</v>
      </c>
      <c r="J21" s="175"/>
      <c r="K21" s="199"/>
      <c r="L21" s="198">
        <v>183.76</v>
      </c>
      <c r="M21" s="179"/>
      <c r="N21" s="197">
        <v>0.8</v>
      </c>
      <c r="O21" s="196">
        <f>1.06*1.026</f>
        <v>1.0875600000000001</v>
      </c>
      <c r="P21" s="191">
        <f>L21*O21</f>
        <v>199.85002560000001</v>
      </c>
      <c r="Q21" s="191">
        <f>N21*P21</f>
        <v>159.88002048000001</v>
      </c>
      <c r="R21" s="179"/>
      <c r="S21" s="179"/>
      <c r="T21" s="195"/>
      <c r="U21" s="194"/>
      <c r="V21" s="175"/>
      <c r="W21" s="179"/>
      <c r="X21" s="191">
        <f>M21+Q21</f>
        <v>159.88002048000001</v>
      </c>
      <c r="Z21" s="190">
        <v>8</v>
      </c>
      <c r="AA21" s="189" t="s">
        <v>183</v>
      </c>
      <c r="AB21" s="189" t="s">
        <v>182</v>
      </c>
      <c r="AC21" s="188" t="s">
        <v>139</v>
      </c>
      <c r="AD21" s="189" t="s">
        <v>181</v>
      </c>
      <c r="AE21" s="188">
        <v>8</v>
      </c>
      <c r="AF21" s="188">
        <v>10</v>
      </c>
      <c r="AG21" s="187">
        <v>0.8</v>
      </c>
      <c r="AH21" s="186">
        <v>121.70385395537525</v>
      </c>
    </row>
    <row r="22" spans="1:34" ht="15.75" x14ac:dyDescent="0.25">
      <c r="A22" s="202" t="s">
        <v>180</v>
      </c>
      <c r="B22" s="201" t="s">
        <v>175</v>
      </c>
      <c r="C22" s="200">
        <v>146.0446247464503</v>
      </c>
      <c r="D22" s="191">
        <f>J22+N22</f>
        <v>0.8</v>
      </c>
      <c r="E22" s="191">
        <f>D22</f>
        <v>0.8</v>
      </c>
      <c r="F22" s="191">
        <v>183.76</v>
      </c>
      <c r="G22" s="191">
        <f>C22</f>
        <v>146.0446247464503</v>
      </c>
      <c r="H22" s="191">
        <f>D22*F22</f>
        <v>147.00800000000001</v>
      </c>
      <c r="I22" s="191">
        <f>E22*G22</f>
        <v>116.83569979716025</v>
      </c>
      <c r="J22" s="175"/>
      <c r="K22" s="199"/>
      <c r="L22" s="198">
        <v>183.76</v>
      </c>
      <c r="M22" s="179"/>
      <c r="N22" s="197">
        <v>0.8</v>
      </c>
      <c r="O22" s="196">
        <f>1.06*1.026</f>
        <v>1.0875600000000001</v>
      </c>
      <c r="P22" s="191">
        <f>L22*O22</f>
        <v>199.85002560000001</v>
      </c>
      <c r="Q22" s="191">
        <f>N22*P22</f>
        <v>159.88002048000001</v>
      </c>
      <c r="R22" s="179"/>
      <c r="S22" s="179"/>
      <c r="T22" s="195"/>
      <c r="U22" s="194"/>
      <c r="V22" s="175"/>
      <c r="W22" s="179"/>
      <c r="X22" s="191">
        <f>M22+Q22</f>
        <v>159.88002048000001</v>
      </c>
      <c r="Z22" s="190">
        <v>9</v>
      </c>
      <c r="AA22" s="189" t="s">
        <v>179</v>
      </c>
      <c r="AB22" s="189" t="s">
        <v>168</v>
      </c>
      <c r="AC22" s="188" t="s">
        <v>139</v>
      </c>
      <c r="AD22" s="189" t="s">
        <v>174</v>
      </c>
      <c r="AE22" s="188">
        <v>8</v>
      </c>
      <c r="AF22" s="188">
        <v>10</v>
      </c>
      <c r="AG22" s="187">
        <v>0.8</v>
      </c>
      <c r="AH22" s="186">
        <v>146.0446247464503</v>
      </c>
    </row>
    <row r="23" spans="1:34" ht="15.75" x14ac:dyDescent="0.25">
      <c r="A23" s="175" t="s">
        <v>178</v>
      </c>
      <c r="B23" s="201" t="s">
        <v>172</v>
      </c>
      <c r="C23" s="200">
        <v>170.38539553752537</v>
      </c>
      <c r="D23" s="191">
        <f>J23+N23</f>
        <v>0.8</v>
      </c>
      <c r="E23" s="191">
        <f>D23</f>
        <v>0.8</v>
      </c>
      <c r="F23" s="191">
        <v>183.76</v>
      </c>
      <c r="G23" s="191">
        <f>C23</f>
        <v>170.38539553752537</v>
      </c>
      <c r="H23" s="191">
        <f>D23*F23</f>
        <v>147.00800000000001</v>
      </c>
      <c r="I23" s="191">
        <f>E23*G23</f>
        <v>136.30831643002031</v>
      </c>
      <c r="J23" s="175"/>
      <c r="K23" s="199"/>
      <c r="L23" s="198">
        <v>183.76</v>
      </c>
      <c r="M23" s="179"/>
      <c r="N23" s="197">
        <v>0.8</v>
      </c>
      <c r="O23" s="196">
        <f>1.06*1.026</f>
        <v>1.0875600000000001</v>
      </c>
      <c r="P23" s="191">
        <f>L23*O23</f>
        <v>199.85002560000001</v>
      </c>
      <c r="Q23" s="191">
        <f>N23*P23</f>
        <v>159.88002048000001</v>
      </c>
      <c r="R23" s="179"/>
      <c r="S23" s="179"/>
      <c r="T23" s="195"/>
      <c r="U23" s="194"/>
      <c r="V23" s="175"/>
      <c r="W23" s="179"/>
      <c r="X23" s="191">
        <f>M23+Q23</f>
        <v>159.88002048000001</v>
      </c>
      <c r="Z23" s="190">
        <v>10</v>
      </c>
      <c r="AA23" s="189" t="s">
        <v>177</v>
      </c>
      <c r="AB23" s="189" t="s">
        <v>168</v>
      </c>
      <c r="AC23" s="188" t="s">
        <v>139</v>
      </c>
      <c r="AD23" s="189" t="s">
        <v>174</v>
      </c>
      <c r="AE23" s="188">
        <v>8</v>
      </c>
      <c r="AF23" s="188">
        <v>10</v>
      </c>
      <c r="AG23" s="187">
        <v>0.8</v>
      </c>
      <c r="AH23" s="186">
        <v>146.0446247464503</v>
      </c>
    </row>
    <row r="24" spans="1:34" ht="15.75" x14ac:dyDescent="0.25">
      <c r="A24" s="175" t="s">
        <v>176</v>
      </c>
      <c r="B24" s="201" t="s">
        <v>169</v>
      </c>
      <c r="C24" s="200">
        <v>152.12981744421907</v>
      </c>
      <c r="D24" s="191">
        <f>J24+N24</f>
        <v>0.8</v>
      </c>
      <c r="E24" s="191">
        <f>D24</f>
        <v>0.8</v>
      </c>
      <c r="F24" s="191">
        <v>183.76</v>
      </c>
      <c r="G24" s="191">
        <f>C24</f>
        <v>152.12981744421907</v>
      </c>
      <c r="H24" s="191">
        <f>D24*F24</f>
        <v>147.00800000000001</v>
      </c>
      <c r="I24" s="191">
        <f>E24*G24</f>
        <v>121.70385395537527</v>
      </c>
      <c r="J24" s="175"/>
      <c r="K24" s="199"/>
      <c r="L24" s="198">
        <v>183.76</v>
      </c>
      <c r="M24" s="179"/>
      <c r="N24" s="197">
        <v>0.8</v>
      </c>
      <c r="O24" s="196">
        <f>1.06*1.026</f>
        <v>1.0875600000000001</v>
      </c>
      <c r="P24" s="191">
        <f>L24*O24</f>
        <v>199.85002560000001</v>
      </c>
      <c r="Q24" s="191">
        <f>N24*P24</f>
        <v>159.88002048000001</v>
      </c>
      <c r="R24" s="179"/>
      <c r="S24" s="179"/>
      <c r="T24" s="195"/>
      <c r="U24" s="194"/>
      <c r="V24" s="175"/>
      <c r="W24" s="179"/>
      <c r="X24" s="191">
        <f>M24+Q24</f>
        <v>159.88002048000001</v>
      </c>
      <c r="Z24" s="190">
        <v>11</v>
      </c>
      <c r="AA24" s="189" t="s">
        <v>175</v>
      </c>
      <c r="AB24" s="189" t="s">
        <v>168</v>
      </c>
      <c r="AC24" s="188" t="s">
        <v>139</v>
      </c>
      <c r="AD24" s="189" t="s">
        <v>174</v>
      </c>
      <c r="AE24" s="188">
        <v>8</v>
      </c>
      <c r="AF24" s="188">
        <v>10</v>
      </c>
      <c r="AG24" s="187">
        <v>0.8</v>
      </c>
      <c r="AH24" s="186">
        <v>146.0446247464503</v>
      </c>
    </row>
    <row r="25" spans="1:34" ht="15.75" x14ac:dyDescent="0.25">
      <c r="A25" s="175" t="s">
        <v>173</v>
      </c>
      <c r="B25" s="201" t="s">
        <v>165</v>
      </c>
      <c r="C25" s="200">
        <v>170.38539553752537</v>
      </c>
      <c r="D25" s="191">
        <f>J25+N25</f>
        <v>1.6</v>
      </c>
      <c r="E25" s="191">
        <f>D25</f>
        <v>1.6</v>
      </c>
      <c r="F25" s="191">
        <v>183.76</v>
      </c>
      <c r="G25" s="191">
        <f>C25</f>
        <v>170.38539553752537</v>
      </c>
      <c r="H25" s="191">
        <f>D25*F25</f>
        <v>294.01600000000002</v>
      </c>
      <c r="I25" s="191">
        <f>E25*G25</f>
        <v>272.61663286004062</v>
      </c>
      <c r="J25" s="175"/>
      <c r="K25" s="199"/>
      <c r="L25" s="198">
        <v>183.76</v>
      </c>
      <c r="M25" s="179"/>
      <c r="N25" s="197">
        <v>1.6</v>
      </c>
      <c r="O25" s="196">
        <f>1.06*1.026</f>
        <v>1.0875600000000001</v>
      </c>
      <c r="P25" s="191">
        <f>L25*O25</f>
        <v>199.85002560000001</v>
      </c>
      <c r="Q25" s="191">
        <f>N25*P25</f>
        <v>319.76004096000003</v>
      </c>
      <c r="R25" s="179"/>
      <c r="S25" s="179"/>
      <c r="T25" s="195"/>
      <c r="U25" s="194"/>
      <c r="V25" s="175"/>
      <c r="W25" s="179"/>
      <c r="X25" s="191">
        <f>M25+Q25</f>
        <v>319.76004096000003</v>
      </c>
      <c r="Z25" s="190">
        <v>12</v>
      </c>
      <c r="AA25" s="189" t="s">
        <v>172</v>
      </c>
      <c r="AB25" s="189" t="s">
        <v>168</v>
      </c>
      <c r="AC25" s="188" t="s">
        <v>139</v>
      </c>
      <c r="AD25" s="189" t="s">
        <v>171</v>
      </c>
      <c r="AE25" s="188">
        <v>8</v>
      </c>
      <c r="AF25" s="188">
        <v>10</v>
      </c>
      <c r="AG25" s="187">
        <v>0.8</v>
      </c>
      <c r="AH25" s="186">
        <v>170.38539553752537</v>
      </c>
    </row>
    <row r="26" spans="1:34" ht="15.75" x14ac:dyDescent="0.25">
      <c r="A26" s="175" t="s">
        <v>170</v>
      </c>
      <c r="B26" s="201" t="s">
        <v>162</v>
      </c>
      <c r="C26" s="200">
        <v>152.12981744421907</v>
      </c>
      <c r="D26" s="191">
        <f>J26+N26</f>
        <v>1.6</v>
      </c>
      <c r="E26" s="191">
        <f>D26</f>
        <v>1.6</v>
      </c>
      <c r="F26" s="191">
        <v>183.76</v>
      </c>
      <c r="G26" s="191">
        <f>C26</f>
        <v>152.12981744421907</v>
      </c>
      <c r="H26" s="191">
        <f>D26*F26</f>
        <v>294.01600000000002</v>
      </c>
      <c r="I26" s="191">
        <f>E26*G26</f>
        <v>243.40770791075053</v>
      </c>
      <c r="J26" s="175"/>
      <c r="K26" s="199"/>
      <c r="L26" s="198">
        <v>183.76</v>
      </c>
      <c r="M26" s="179"/>
      <c r="N26" s="197">
        <v>1.6</v>
      </c>
      <c r="O26" s="196">
        <f>1.06*1.026</f>
        <v>1.0875600000000001</v>
      </c>
      <c r="P26" s="191">
        <f>L26*O26</f>
        <v>199.85002560000001</v>
      </c>
      <c r="Q26" s="191">
        <f>N26*P26</f>
        <v>319.76004096000003</v>
      </c>
      <c r="R26" s="179"/>
      <c r="S26" s="179"/>
      <c r="T26" s="195"/>
      <c r="U26" s="194"/>
      <c r="V26" s="175"/>
      <c r="W26" s="179"/>
      <c r="X26" s="191">
        <f>M26+Q26</f>
        <v>319.76004096000003</v>
      </c>
      <c r="Z26" s="190">
        <v>13</v>
      </c>
      <c r="AA26" s="189" t="s">
        <v>169</v>
      </c>
      <c r="AB26" s="189" t="s">
        <v>168</v>
      </c>
      <c r="AC26" s="188" t="s">
        <v>139</v>
      </c>
      <c r="AD26" s="189" t="s">
        <v>167</v>
      </c>
      <c r="AE26" s="188">
        <v>8</v>
      </c>
      <c r="AF26" s="188">
        <v>10</v>
      </c>
      <c r="AG26" s="187">
        <v>0.8</v>
      </c>
      <c r="AH26" s="186">
        <v>152.12981744421907</v>
      </c>
    </row>
    <row r="27" spans="1:34" ht="15.75" x14ac:dyDescent="0.25">
      <c r="A27" s="175" t="s">
        <v>166</v>
      </c>
      <c r="B27" s="201" t="s">
        <v>160</v>
      </c>
      <c r="C27" s="200">
        <v>152.12981744421907</v>
      </c>
      <c r="D27" s="191">
        <f>J27+N27</f>
        <v>1.6</v>
      </c>
      <c r="E27" s="191">
        <f>D27</f>
        <v>1.6</v>
      </c>
      <c r="F27" s="191">
        <v>183.76</v>
      </c>
      <c r="G27" s="191">
        <f>C27</f>
        <v>152.12981744421907</v>
      </c>
      <c r="H27" s="191">
        <f>D27*F27</f>
        <v>294.01600000000002</v>
      </c>
      <c r="I27" s="191">
        <f>E27*G27</f>
        <v>243.40770791075053</v>
      </c>
      <c r="J27" s="175"/>
      <c r="K27" s="199"/>
      <c r="L27" s="198">
        <v>183.76</v>
      </c>
      <c r="M27" s="179"/>
      <c r="N27" s="197">
        <v>1.6</v>
      </c>
      <c r="O27" s="196">
        <f>1.06*1.026</f>
        <v>1.0875600000000001</v>
      </c>
      <c r="P27" s="191">
        <f>L27*O27</f>
        <v>199.85002560000001</v>
      </c>
      <c r="Q27" s="191">
        <f>N27*P27</f>
        <v>319.76004096000003</v>
      </c>
      <c r="R27" s="179"/>
      <c r="S27" s="179"/>
      <c r="T27" s="195"/>
      <c r="U27" s="194"/>
      <c r="V27" s="175"/>
      <c r="W27" s="179"/>
      <c r="X27" s="191">
        <f>M27+Q27</f>
        <v>319.76004096000003</v>
      </c>
      <c r="Z27" s="190">
        <v>14</v>
      </c>
      <c r="AA27" s="189" t="s">
        <v>165</v>
      </c>
      <c r="AB27" s="189" t="s">
        <v>140</v>
      </c>
      <c r="AC27" s="188" t="s">
        <v>139</v>
      </c>
      <c r="AD27" s="189" t="s">
        <v>164</v>
      </c>
      <c r="AE27" s="188">
        <v>8</v>
      </c>
      <c r="AF27" s="188">
        <v>5</v>
      </c>
      <c r="AG27" s="187">
        <v>1.6</v>
      </c>
      <c r="AH27" s="186">
        <v>170.38539553752537</v>
      </c>
    </row>
    <row r="28" spans="1:34" ht="15.75" x14ac:dyDescent="0.25">
      <c r="A28" s="175" t="s">
        <v>163</v>
      </c>
      <c r="B28" s="201" t="s">
        <v>157</v>
      </c>
      <c r="C28" s="200">
        <v>152.12981744421907</v>
      </c>
      <c r="D28" s="191">
        <f>J28+N28</f>
        <v>1.6</v>
      </c>
      <c r="E28" s="191">
        <f>D28</f>
        <v>1.6</v>
      </c>
      <c r="F28" s="191">
        <v>183.76</v>
      </c>
      <c r="G28" s="191">
        <f>C28</f>
        <v>152.12981744421907</v>
      </c>
      <c r="H28" s="191">
        <f>D28*F28</f>
        <v>294.01600000000002</v>
      </c>
      <c r="I28" s="191">
        <f>E28*G28</f>
        <v>243.40770791075053</v>
      </c>
      <c r="J28" s="175"/>
      <c r="K28" s="199"/>
      <c r="L28" s="198">
        <v>183.76</v>
      </c>
      <c r="M28" s="179"/>
      <c r="N28" s="197">
        <v>1.6</v>
      </c>
      <c r="O28" s="196">
        <f>1.06*1.026</f>
        <v>1.0875600000000001</v>
      </c>
      <c r="P28" s="191">
        <f>L28*O28</f>
        <v>199.85002560000001</v>
      </c>
      <c r="Q28" s="191">
        <f>N28*P28</f>
        <v>319.76004096000003</v>
      </c>
      <c r="R28" s="179"/>
      <c r="S28" s="179"/>
      <c r="T28" s="195"/>
      <c r="U28" s="194"/>
      <c r="V28" s="175"/>
      <c r="W28" s="179"/>
      <c r="X28" s="191">
        <f>M28+Q28</f>
        <v>319.76004096000003</v>
      </c>
      <c r="Z28" s="190">
        <v>15</v>
      </c>
      <c r="AA28" s="189" t="s">
        <v>162</v>
      </c>
      <c r="AB28" s="189" t="s">
        <v>140</v>
      </c>
      <c r="AC28" s="188" t="s">
        <v>139</v>
      </c>
      <c r="AD28" s="189" t="s">
        <v>156</v>
      </c>
      <c r="AE28" s="188">
        <v>8</v>
      </c>
      <c r="AF28" s="188">
        <v>5</v>
      </c>
      <c r="AG28" s="187">
        <v>1.6</v>
      </c>
      <c r="AH28" s="186">
        <v>152.12981744421907</v>
      </c>
    </row>
    <row r="29" spans="1:34" ht="15.75" x14ac:dyDescent="0.25">
      <c r="A29" s="175" t="s">
        <v>161</v>
      </c>
      <c r="B29" s="201" t="s">
        <v>154</v>
      </c>
      <c r="C29" s="200">
        <v>152.12981744421907</v>
      </c>
      <c r="D29" s="191">
        <f>J29+N29</f>
        <v>1.6</v>
      </c>
      <c r="E29" s="191">
        <f>D29</f>
        <v>1.6</v>
      </c>
      <c r="F29" s="191">
        <v>183.76</v>
      </c>
      <c r="G29" s="191">
        <f>C29</f>
        <v>152.12981744421907</v>
      </c>
      <c r="H29" s="191">
        <f>D29*F29</f>
        <v>294.01600000000002</v>
      </c>
      <c r="I29" s="191">
        <f>E29*G29</f>
        <v>243.40770791075053</v>
      </c>
      <c r="J29" s="175"/>
      <c r="K29" s="199"/>
      <c r="L29" s="198">
        <v>183.76</v>
      </c>
      <c r="M29" s="179"/>
      <c r="N29" s="197">
        <v>1.6</v>
      </c>
      <c r="O29" s="196">
        <f>1.06*1.026</f>
        <v>1.0875600000000001</v>
      </c>
      <c r="P29" s="191">
        <f>L29*O29</f>
        <v>199.85002560000001</v>
      </c>
      <c r="Q29" s="191">
        <f>N29*P29</f>
        <v>319.76004096000003</v>
      </c>
      <c r="R29" s="179"/>
      <c r="S29" s="179"/>
      <c r="T29" s="195"/>
      <c r="U29" s="194"/>
      <c r="V29" s="175"/>
      <c r="W29" s="179"/>
      <c r="X29" s="191">
        <f>M29+Q29</f>
        <v>319.76004096000003</v>
      </c>
      <c r="Z29" s="190">
        <v>16</v>
      </c>
      <c r="AA29" s="189" t="s">
        <v>160</v>
      </c>
      <c r="AB29" s="189" t="s">
        <v>140</v>
      </c>
      <c r="AC29" s="188" t="s">
        <v>139</v>
      </c>
      <c r="AD29" s="189" t="s">
        <v>159</v>
      </c>
      <c r="AE29" s="188">
        <v>8</v>
      </c>
      <c r="AF29" s="188">
        <v>5</v>
      </c>
      <c r="AG29" s="187">
        <v>1.6</v>
      </c>
      <c r="AH29" s="186">
        <v>152.12981744421907</v>
      </c>
    </row>
    <row r="30" spans="1:34" ht="15.75" x14ac:dyDescent="0.25">
      <c r="A30" s="175" t="s">
        <v>158</v>
      </c>
      <c r="B30" s="201" t="s">
        <v>152</v>
      </c>
      <c r="C30" s="200">
        <v>152.12981744421907</v>
      </c>
      <c r="D30" s="191">
        <f>J30+N30</f>
        <v>1.6</v>
      </c>
      <c r="E30" s="191">
        <f>D30</f>
        <v>1.6</v>
      </c>
      <c r="F30" s="191">
        <v>183.76</v>
      </c>
      <c r="G30" s="191">
        <f>C30</f>
        <v>152.12981744421907</v>
      </c>
      <c r="H30" s="191">
        <f>D30*F30</f>
        <v>294.01600000000002</v>
      </c>
      <c r="I30" s="191">
        <f>E30*G30</f>
        <v>243.40770791075053</v>
      </c>
      <c r="J30" s="175"/>
      <c r="K30" s="199"/>
      <c r="L30" s="198">
        <v>183.76</v>
      </c>
      <c r="M30" s="179"/>
      <c r="N30" s="197">
        <v>1.6</v>
      </c>
      <c r="O30" s="196">
        <f>1.06*1.026</f>
        <v>1.0875600000000001</v>
      </c>
      <c r="P30" s="191">
        <f>L30*O30</f>
        <v>199.85002560000001</v>
      </c>
      <c r="Q30" s="191">
        <f>N30*P30</f>
        <v>319.76004096000003</v>
      </c>
      <c r="R30" s="179"/>
      <c r="S30" s="179"/>
      <c r="T30" s="195"/>
      <c r="U30" s="194"/>
      <c r="V30" s="175"/>
      <c r="W30" s="179"/>
      <c r="X30" s="191">
        <f>M30+Q30</f>
        <v>319.76004096000003</v>
      </c>
      <c r="Z30" s="190">
        <v>17</v>
      </c>
      <c r="AA30" s="189" t="s">
        <v>157</v>
      </c>
      <c r="AB30" s="189" t="s">
        <v>140</v>
      </c>
      <c r="AC30" s="188" t="s">
        <v>139</v>
      </c>
      <c r="AD30" s="189" t="s">
        <v>156</v>
      </c>
      <c r="AE30" s="188">
        <v>8</v>
      </c>
      <c r="AF30" s="188">
        <v>5</v>
      </c>
      <c r="AG30" s="187">
        <v>1.6</v>
      </c>
      <c r="AH30" s="186">
        <v>152.12981744421907</v>
      </c>
    </row>
    <row r="31" spans="1:34" ht="15.75" x14ac:dyDescent="0.25">
      <c r="A31" s="175" t="s">
        <v>155</v>
      </c>
      <c r="B31" s="201" t="s">
        <v>149</v>
      </c>
      <c r="C31" s="200">
        <v>170.38539553752537</v>
      </c>
      <c r="D31" s="191">
        <f>J31+N31</f>
        <v>1.6</v>
      </c>
      <c r="E31" s="191">
        <f>D31</f>
        <v>1.6</v>
      </c>
      <c r="F31" s="191">
        <v>183.76</v>
      </c>
      <c r="G31" s="191">
        <f>C31</f>
        <v>170.38539553752537</v>
      </c>
      <c r="H31" s="191">
        <f>D31*F31</f>
        <v>294.01600000000002</v>
      </c>
      <c r="I31" s="191">
        <f>E31*G31</f>
        <v>272.61663286004062</v>
      </c>
      <c r="J31" s="175"/>
      <c r="K31" s="199"/>
      <c r="L31" s="198">
        <v>183.76</v>
      </c>
      <c r="M31" s="179"/>
      <c r="N31" s="197">
        <v>1.6</v>
      </c>
      <c r="O31" s="196">
        <f>1.06*1.026</f>
        <v>1.0875600000000001</v>
      </c>
      <c r="P31" s="191">
        <f>L31*O31</f>
        <v>199.85002560000001</v>
      </c>
      <c r="Q31" s="191">
        <f>N31*P31</f>
        <v>319.76004096000003</v>
      </c>
      <c r="R31" s="179"/>
      <c r="S31" s="179"/>
      <c r="T31" s="195"/>
      <c r="U31" s="194"/>
      <c r="V31" s="175"/>
      <c r="W31" s="179"/>
      <c r="X31" s="191">
        <f>M31+Q31</f>
        <v>319.76004096000003</v>
      </c>
      <c r="Z31" s="190">
        <v>18</v>
      </c>
      <c r="AA31" s="189" t="s">
        <v>154</v>
      </c>
      <c r="AB31" s="189" t="s">
        <v>140</v>
      </c>
      <c r="AC31" s="188" t="s">
        <v>139</v>
      </c>
      <c r="AD31" s="189" t="s">
        <v>151</v>
      </c>
      <c r="AE31" s="188">
        <v>8</v>
      </c>
      <c r="AF31" s="188">
        <v>5</v>
      </c>
      <c r="AG31" s="187">
        <v>1.6</v>
      </c>
      <c r="AH31" s="186">
        <v>152.12981744421907</v>
      </c>
    </row>
    <row r="32" spans="1:34" ht="15.75" x14ac:dyDescent="0.25">
      <c r="A32" s="175" t="s">
        <v>153</v>
      </c>
      <c r="B32" s="201" t="s">
        <v>147</v>
      </c>
      <c r="C32" s="200">
        <v>170.38539553752537</v>
      </c>
      <c r="D32" s="191">
        <f>J32+N32</f>
        <v>1.6</v>
      </c>
      <c r="E32" s="191">
        <f>D32</f>
        <v>1.6</v>
      </c>
      <c r="F32" s="191">
        <v>183.76</v>
      </c>
      <c r="G32" s="191">
        <f>C32</f>
        <v>170.38539553752537</v>
      </c>
      <c r="H32" s="191">
        <f>D32*F32</f>
        <v>294.01600000000002</v>
      </c>
      <c r="I32" s="191">
        <f>E32*G32</f>
        <v>272.61663286004062</v>
      </c>
      <c r="J32" s="175"/>
      <c r="K32" s="199"/>
      <c r="L32" s="198">
        <v>183.76</v>
      </c>
      <c r="M32" s="179"/>
      <c r="N32" s="197">
        <v>1.6</v>
      </c>
      <c r="O32" s="196">
        <f>1.06*1.026</f>
        <v>1.0875600000000001</v>
      </c>
      <c r="P32" s="191">
        <f>L32*O32</f>
        <v>199.85002560000001</v>
      </c>
      <c r="Q32" s="191">
        <f>N32*P32</f>
        <v>319.76004096000003</v>
      </c>
      <c r="R32" s="179"/>
      <c r="S32" s="179"/>
      <c r="T32" s="195"/>
      <c r="U32" s="194"/>
      <c r="V32" s="175"/>
      <c r="W32" s="179"/>
      <c r="X32" s="191">
        <f>M32+Q32</f>
        <v>319.76004096000003</v>
      </c>
      <c r="Z32" s="190">
        <v>19</v>
      </c>
      <c r="AA32" s="189" t="s">
        <v>152</v>
      </c>
      <c r="AB32" s="189" t="s">
        <v>140</v>
      </c>
      <c r="AC32" s="188" t="s">
        <v>139</v>
      </c>
      <c r="AD32" s="189" t="s">
        <v>151</v>
      </c>
      <c r="AE32" s="188">
        <v>8</v>
      </c>
      <c r="AF32" s="188">
        <v>5</v>
      </c>
      <c r="AG32" s="187">
        <v>1.6</v>
      </c>
      <c r="AH32" s="186">
        <v>152.12981744421907</v>
      </c>
    </row>
    <row r="33" spans="1:34" ht="15.75" x14ac:dyDescent="0.25">
      <c r="A33" s="175" t="s">
        <v>150</v>
      </c>
      <c r="B33" s="201" t="s">
        <v>144</v>
      </c>
      <c r="C33" s="200">
        <v>170.38539553752537</v>
      </c>
      <c r="D33" s="191">
        <f>J33+N33</f>
        <v>1.6</v>
      </c>
      <c r="E33" s="191">
        <f>D33</f>
        <v>1.6</v>
      </c>
      <c r="F33" s="191">
        <v>183.76</v>
      </c>
      <c r="G33" s="191">
        <f>C33</f>
        <v>170.38539553752537</v>
      </c>
      <c r="H33" s="191">
        <f>D33*F33</f>
        <v>294.01600000000002</v>
      </c>
      <c r="I33" s="191">
        <f>E33*G33</f>
        <v>272.61663286004062</v>
      </c>
      <c r="J33" s="175"/>
      <c r="K33" s="199"/>
      <c r="L33" s="198">
        <v>183.76</v>
      </c>
      <c r="M33" s="179"/>
      <c r="N33" s="197">
        <v>1.6</v>
      </c>
      <c r="O33" s="196">
        <f>1.06*1.026</f>
        <v>1.0875600000000001</v>
      </c>
      <c r="P33" s="191">
        <f>L33*O33</f>
        <v>199.85002560000001</v>
      </c>
      <c r="Q33" s="191">
        <f>N33*P33</f>
        <v>319.76004096000003</v>
      </c>
      <c r="R33" s="179"/>
      <c r="S33" s="179"/>
      <c r="T33" s="195"/>
      <c r="U33" s="194"/>
      <c r="V33" s="175"/>
      <c r="W33" s="179"/>
      <c r="X33" s="191">
        <f>M33+Q33</f>
        <v>319.76004096000003</v>
      </c>
      <c r="Z33" s="190">
        <v>20</v>
      </c>
      <c r="AA33" s="189" t="s">
        <v>149</v>
      </c>
      <c r="AB33" s="189" t="s">
        <v>140</v>
      </c>
      <c r="AC33" s="188" t="s">
        <v>139</v>
      </c>
      <c r="AD33" s="189" t="s">
        <v>146</v>
      </c>
      <c r="AE33" s="188">
        <v>8</v>
      </c>
      <c r="AF33" s="188">
        <v>5</v>
      </c>
      <c r="AG33" s="187">
        <v>1.6</v>
      </c>
      <c r="AH33" s="186">
        <v>170.38539553752537</v>
      </c>
    </row>
    <row r="34" spans="1:34" ht="15.75" x14ac:dyDescent="0.25">
      <c r="A34" s="175" t="s">
        <v>148</v>
      </c>
      <c r="B34" s="201" t="s">
        <v>141</v>
      </c>
      <c r="C34" s="200">
        <v>170.38539553752537</v>
      </c>
      <c r="D34" s="191">
        <f>J34+N34</f>
        <v>1.6</v>
      </c>
      <c r="E34" s="191">
        <f>D34</f>
        <v>1.6</v>
      </c>
      <c r="F34" s="191">
        <v>183.76</v>
      </c>
      <c r="G34" s="191">
        <f>C34</f>
        <v>170.38539553752537</v>
      </c>
      <c r="H34" s="191">
        <f>D34*F34</f>
        <v>294.01600000000002</v>
      </c>
      <c r="I34" s="191">
        <f>E34*G34</f>
        <v>272.61663286004062</v>
      </c>
      <c r="J34" s="175"/>
      <c r="K34" s="199"/>
      <c r="L34" s="198">
        <v>183.76</v>
      </c>
      <c r="M34" s="179"/>
      <c r="N34" s="197">
        <v>1.6</v>
      </c>
      <c r="O34" s="196">
        <f>1.06*1.026</f>
        <v>1.0875600000000001</v>
      </c>
      <c r="P34" s="191">
        <f>L34*O34</f>
        <v>199.85002560000001</v>
      </c>
      <c r="Q34" s="191">
        <f>N34*P34</f>
        <v>319.76004096000003</v>
      </c>
      <c r="R34" s="179"/>
      <c r="S34" s="179"/>
      <c r="T34" s="195"/>
      <c r="U34" s="194"/>
      <c r="V34" s="175"/>
      <c r="W34" s="179"/>
      <c r="X34" s="191">
        <f>M34+Q34</f>
        <v>319.76004096000003</v>
      </c>
      <c r="Z34" s="190">
        <v>21</v>
      </c>
      <c r="AA34" s="189" t="s">
        <v>147</v>
      </c>
      <c r="AB34" s="189" t="s">
        <v>140</v>
      </c>
      <c r="AC34" s="188" t="s">
        <v>139</v>
      </c>
      <c r="AD34" s="189" t="s">
        <v>146</v>
      </c>
      <c r="AE34" s="188">
        <v>8</v>
      </c>
      <c r="AF34" s="188">
        <v>5</v>
      </c>
      <c r="AG34" s="187">
        <v>1.6</v>
      </c>
      <c r="AH34" s="186">
        <v>170.38539553752537</v>
      </c>
    </row>
    <row r="35" spans="1:34" ht="15.75" x14ac:dyDescent="0.25">
      <c r="A35" s="175" t="s">
        <v>32</v>
      </c>
      <c r="B35" s="181" t="s">
        <v>145</v>
      </c>
      <c r="C35" s="180"/>
      <c r="D35" s="193"/>
      <c r="E35" s="193"/>
      <c r="F35" s="193"/>
      <c r="G35" s="193"/>
      <c r="H35" s="193"/>
      <c r="I35" s="193"/>
      <c r="J35" s="175" t="s">
        <v>133</v>
      </c>
      <c r="K35" s="175"/>
      <c r="L35" s="175"/>
      <c r="M35" s="175"/>
      <c r="N35" s="175" t="s">
        <v>133</v>
      </c>
      <c r="O35" s="175"/>
      <c r="P35" s="175"/>
      <c r="Q35" s="175"/>
      <c r="R35" s="175"/>
      <c r="S35" s="175" t="s">
        <v>133</v>
      </c>
      <c r="T35" s="173"/>
      <c r="U35" s="172"/>
      <c r="V35" s="175"/>
      <c r="W35" s="175"/>
      <c r="X35" s="179"/>
      <c r="Z35" s="190">
        <v>22</v>
      </c>
      <c r="AA35" s="189" t="s">
        <v>144</v>
      </c>
      <c r="AB35" s="189" t="s">
        <v>140</v>
      </c>
      <c r="AC35" s="188" t="s">
        <v>139</v>
      </c>
      <c r="AD35" s="189" t="s">
        <v>138</v>
      </c>
      <c r="AE35" s="188">
        <v>8</v>
      </c>
      <c r="AF35" s="188">
        <v>5</v>
      </c>
      <c r="AG35" s="187">
        <v>1.6</v>
      </c>
      <c r="AH35" s="186">
        <v>170.38539553752537</v>
      </c>
    </row>
    <row r="36" spans="1:34" ht="30" customHeight="1" x14ac:dyDescent="0.25">
      <c r="A36" s="175" t="s">
        <v>143</v>
      </c>
      <c r="B36" s="181" t="s">
        <v>142</v>
      </c>
      <c r="C36" s="180"/>
      <c r="D36" s="193"/>
      <c r="E36" s="193"/>
      <c r="F36" s="193"/>
      <c r="G36" s="193"/>
      <c r="H36" s="192">
        <f>H11*0.015</f>
        <v>67.256160000000008</v>
      </c>
      <c r="I36" s="192">
        <f>I11*0.015</f>
        <v>57.322515212981756</v>
      </c>
      <c r="J36" s="175" t="s">
        <v>133</v>
      </c>
      <c r="K36" s="175"/>
      <c r="L36" s="175"/>
      <c r="M36" s="192">
        <f>M11*0.015</f>
        <v>4.9615200000000002</v>
      </c>
      <c r="N36" s="175" t="s">
        <v>133</v>
      </c>
      <c r="O36" s="175"/>
      <c r="P36" s="175"/>
      <c r="Q36" s="192">
        <f>Q11*0.015</f>
        <v>67.749158678400008</v>
      </c>
      <c r="R36" s="175"/>
      <c r="S36" s="175" t="s">
        <v>133</v>
      </c>
      <c r="T36" s="173"/>
      <c r="U36" s="172"/>
      <c r="V36" s="175"/>
      <c r="W36" s="175"/>
      <c r="X36" s="191">
        <f>M36+Q36</f>
        <v>72.710678678400001</v>
      </c>
      <c r="Z36" s="190">
        <v>23</v>
      </c>
      <c r="AA36" s="189" t="s">
        <v>141</v>
      </c>
      <c r="AB36" s="189" t="s">
        <v>140</v>
      </c>
      <c r="AC36" s="188" t="s">
        <v>139</v>
      </c>
      <c r="AD36" s="189" t="s">
        <v>138</v>
      </c>
      <c r="AE36" s="188">
        <v>8</v>
      </c>
      <c r="AF36" s="188">
        <v>5</v>
      </c>
      <c r="AG36" s="187">
        <v>1.6</v>
      </c>
      <c r="AH36" s="186">
        <v>170.38539553752537</v>
      </c>
    </row>
    <row r="37" spans="1:34" ht="25.5" x14ac:dyDescent="0.25">
      <c r="A37" s="175" t="s">
        <v>137</v>
      </c>
      <c r="B37" s="181" t="s">
        <v>136</v>
      </c>
      <c r="C37" s="180"/>
      <c r="D37" s="185"/>
      <c r="E37" s="185"/>
      <c r="F37" s="185"/>
      <c r="G37" s="185"/>
      <c r="H37" s="185"/>
      <c r="I37" s="185"/>
      <c r="J37" s="175" t="s">
        <v>133</v>
      </c>
      <c r="K37" s="175"/>
      <c r="L37" s="175"/>
      <c r="M37" s="175"/>
      <c r="N37" s="175" t="s">
        <v>133</v>
      </c>
      <c r="O37" s="175"/>
      <c r="P37" s="175"/>
      <c r="Q37" s="175"/>
      <c r="R37" s="175"/>
      <c r="S37" s="175" t="s">
        <v>133</v>
      </c>
      <c r="T37" s="173"/>
      <c r="U37" s="172"/>
      <c r="V37" s="175"/>
      <c r="W37" s="175"/>
      <c r="X37" s="179"/>
      <c r="Z37" s="184"/>
      <c r="AA37" s="184"/>
      <c r="AB37" s="184"/>
      <c r="AC37" s="184"/>
      <c r="AD37" s="184"/>
      <c r="AE37" s="184"/>
      <c r="AF37" s="184"/>
      <c r="AG37" s="183">
        <f>SUM(AG14:AG36)</f>
        <v>24.400000000000006</v>
      </c>
      <c r="AH37" s="182">
        <v>3468.5598377281945</v>
      </c>
    </row>
    <row r="38" spans="1:34" ht="67.5" customHeight="1" x14ac:dyDescent="0.25">
      <c r="A38" s="175" t="s">
        <v>135</v>
      </c>
      <c r="B38" s="181" t="s">
        <v>134</v>
      </c>
      <c r="C38" s="180"/>
      <c r="D38" s="175" t="s">
        <v>133</v>
      </c>
      <c r="E38" s="175" t="s">
        <v>133</v>
      </c>
      <c r="F38" s="175"/>
      <c r="G38" s="175"/>
      <c r="H38" s="175"/>
      <c r="I38" s="175"/>
      <c r="J38" s="175" t="s">
        <v>133</v>
      </c>
      <c r="K38" s="175"/>
      <c r="L38" s="175"/>
      <c r="M38" s="175"/>
      <c r="N38" s="175" t="s">
        <v>133</v>
      </c>
      <c r="O38" s="175"/>
      <c r="P38" s="175"/>
      <c r="Q38" s="175"/>
      <c r="R38" s="175"/>
      <c r="S38" s="175" t="s">
        <v>133</v>
      </c>
      <c r="T38" s="173"/>
      <c r="U38" s="172"/>
      <c r="V38" s="175"/>
      <c r="W38" s="175"/>
      <c r="X38" s="179"/>
    </row>
    <row r="39" spans="1:34" ht="16.5" customHeight="1" x14ac:dyDescent="0.25">
      <c r="A39" s="178"/>
      <c r="B39" s="177" t="s">
        <v>132</v>
      </c>
      <c r="C39" s="176"/>
      <c r="D39" s="170">
        <f>D11</f>
        <v>24.400000000000006</v>
      </c>
      <c r="E39" s="170">
        <f>E11</f>
        <v>24.400000000000006</v>
      </c>
      <c r="F39" s="175"/>
      <c r="G39" s="175"/>
      <c r="H39" s="170">
        <f>H11+H36</f>
        <v>4551.0001600000005</v>
      </c>
      <c r="I39" s="170">
        <f>I11+I36</f>
        <v>3878.8235294117653</v>
      </c>
      <c r="J39" s="170">
        <f>J11</f>
        <v>1.7999999999999998</v>
      </c>
      <c r="K39" s="174"/>
      <c r="L39" s="174"/>
      <c r="M39" s="170">
        <f>M11+M36</f>
        <v>335.72952000000004</v>
      </c>
      <c r="N39" s="170">
        <f>N11</f>
        <v>22.600000000000005</v>
      </c>
      <c r="O39" s="170"/>
      <c r="P39" s="174"/>
      <c r="Q39" s="170">
        <f>Q11+Q36</f>
        <v>4584.3597372384002</v>
      </c>
      <c r="R39" s="171"/>
      <c r="S39" s="171"/>
      <c r="T39" s="173"/>
      <c r="U39" s="172"/>
      <c r="V39" s="171"/>
      <c r="W39" s="171"/>
      <c r="X39" s="170">
        <f>X11+X36</f>
        <v>4920.0892572384</v>
      </c>
    </row>
    <row r="40" spans="1:34" ht="10.5" customHeight="1" x14ac:dyDescent="0.25">
      <c r="A40" s="160"/>
      <c r="B40" s="160"/>
      <c r="C40" s="160"/>
      <c r="D40" s="169"/>
      <c r="E40" s="169"/>
      <c r="F40" s="169"/>
      <c r="G40" s="169"/>
      <c r="H40" s="169"/>
      <c r="I40" s="169"/>
      <c r="J40" s="159"/>
      <c r="K40" s="156"/>
      <c r="L40" s="156"/>
      <c r="M40" s="158"/>
      <c r="N40" s="157"/>
      <c r="O40" s="157"/>
      <c r="P40" s="156"/>
      <c r="Q40" s="151"/>
      <c r="R40" s="151"/>
      <c r="S40" s="151"/>
      <c r="T40" s="151"/>
      <c r="U40" s="151"/>
      <c r="V40" s="151"/>
      <c r="W40" s="155"/>
    </row>
    <row r="41" spans="1:34" ht="40.5" customHeight="1" x14ac:dyDescent="0.25">
      <c r="B41" s="7" t="s">
        <v>17</v>
      </c>
      <c r="C41" s="7"/>
      <c r="D41" s="169"/>
      <c r="E41" s="169"/>
      <c r="F41" s="169"/>
      <c r="G41" s="169"/>
      <c r="H41" s="169"/>
      <c r="I41" s="169"/>
      <c r="J41" s="166"/>
      <c r="N41" s="168"/>
      <c r="O41" s="168"/>
      <c r="P41" s="7" t="s">
        <v>131</v>
      </c>
      <c r="Q41" s="7"/>
      <c r="R41" s="7"/>
      <c r="S41" s="7"/>
      <c r="T41" s="167"/>
      <c r="U41" s="166"/>
      <c r="V41" s="166"/>
    </row>
    <row r="42" spans="1:34" ht="16.5" customHeight="1" x14ac:dyDescent="0.25">
      <c r="B42" s="33" t="s">
        <v>130</v>
      </c>
      <c r="C42" s="33"/>
      <c r="D42" s="165"/>
      <c r="E42" s="165"/>
      <c r="F42" s="165"/>
      <c r="G42" s="165"/>
      <c r="H42" s="165"/>
      <c r="I42" s="165"/>
      <c r="J42" s="33"/>
      <c r="N42" s="161"/>
      <c r="O42" s="161"/>
      <c r="P42" s="33" t="s">
        <v>129</v>
      </c>
      <c r="Q42" s="33"/>
      <c r="R42" s="33"/>
      <c r="S42" s="162"/>
      <c r="T42" s="162"/>
      <c r="U42" s="161"/>
      <c r="V42" s="161"/>
    </row>
    <row r="43" spans="1:34" ht="16.5" customHeight="1" x14ac:dyDescent="0.25">
      <c r="B43" s="165" t="s">
        <v>128</v>
      </c>
      <c r="C43" s="165"/>
      <c r="D43" s="145"/>
      <c r="E43" s="145"/>
      <c r="F43" s="145"/>
      <c r="G43" s="145"/>
      <c r="H43" s="145"/>
      <c r="I43" s="145"/>
      <c r="J43" s="165"/>
      <c r="N43" s="161"/>
      <c r="O43" s="161"/>
      <c r="P43" s="164" t="s">
        <v>127</v>
      </c>
      <c r="Q43" s="164"/>
      <c r="R43" s="164"/>
      <c r="S43" s="162"/>
      <c r="T43" s="162"/>
      <c r="U43" s="161"/>
      <c r="V43" s="161"/>
    </row>
    <row r="44" spans="1:34" ht="16.5" customHeight="1" x14ac:dyDescent="0.25">
      <c r="B44" s="145" t="s">
        <v>126</v>
      </c>
      <c r="C44" s="145"/>
      <c r="D44" s="160"/>
      <c r="E44" s="160"/>
      <c r="H44" s="7"/>
      <c r="I44" s="7"/>
      <c r="J44" s="145"/>
      <c r="N44" s="163"/>
      <c r="O44" s="163"/>
      <c r="P44" s="33" t="s">
        <v>126</v>
      </c>
      <c r="Q44" s="33"/>
      <c r="R44" s="33"/>
      <c r="S44" s="162"/>
      <c r="T44" s="162"/>
      <c r="U44" s="161"/>
      <c r="V44" s="161"/>
    </row>
    <row r="45" spans="1:34" ht="16.5" customHeight="1" x14ac:dyDescent="0.25">
      <c r="A45" s="160"/>
      <c r="B45" s="160"/>
      <c r="C45" s="160"/>
      <c r="D45" s="154"/>
      <c r="E45" s="154"/>
      <c r="F45" s="154"/>
      <c r="G45" s="154"/>
      <c r="H45" s="154"/>
      <c r="I45" s="154"/>
      <c r="J45" s="159"/>
      <c r="K45" s="156"/>
      <c r="L45" s="156"/>
      <c r="M45" s="158"/>
      <c r="N45" s="157"/>
      <c r="O45" s="157"/>
      <c r="P45" s="156"/>
      <c r="Q45" s="151"/>
      <c r="R45" s="151"/>
      <c r="S45" s="151"/>
      <c r="T45" s="151"/>
      <c r="U45" s="151"/>
      <c r="V45" s="151"/>
      <c r="W45" s="155"/>
    </row>
    <row r="46" spans="1:34" ht="33" customHeight="1" x14ac:dyDescent="0.25">
      <c r="A46" s="154" t="s">
        <v>125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</row>
    <row r="47" spans="1:34" ht="18" customHeight="1" x14ac:dyDescent="0.25">
      <c r="A47" s="154" t="s">
        <v>124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</row>
    <row r="48" spans="1:34" ht="30.75" customHeight="1" x14ac:dyDescent="0.25">
      <c r="A48" s="154" t="s">
        <v>123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</row>
    <row r="49" spans="1:24" ht="16.899999999999999" customHeight="1" x14ac:dyDescent="0.25">
      <c r="A49" s="154" t="s">
        <v>122</v>
      </c>
      <c r="B49" s="154"/>
      <c r="C49" s="154"/>
      <c r="D49" s="153"/>
      <c r="E49" s="153"/>
      <c r="F49" s="153"/>
      <c r="G49" s="153"/>
      <c r="H49" s="153"/>
      <c r="I49" s="153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</row>
    <row r="50" spans="1:24" ht="16.5" customHeight="1" x14ac:dyDescent="0.25">
      <c r="A50" s="153" t="s">
        <v>121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</row>
    <row r="51" spans="1:24" ht="16.5" customHeight="1" x14ac:dyDescent="0.25">
      <c r="A51" s="153" t="s">
        <v>120</v>
      </c>
      <c r="B51" s="153"/>
      <c r="C51" s="153"/>
      <c r="D51" s="152"/>
      <c r="E51" s="152"/>
      <c r="F51" s="152"/>
      <c r="G51" s="152"/>
      <c r="H51" s="152"/>
      <c r="I51" s="152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</row>
    <row r="52" spans="1:24" ht="17.25" customHeight="1" x14ac:dyDescent="0.25">
      <c r="A52" s="152"/>
      <c r="B52" s="152"/>
      <c r="C52" s="152"/>
      <c r="D52" s="143"/>
      <c r="E52" s="143"/>
      <c r="F52" s="143"/>
      <c r="G52" s="143"/>
      <c r="H52" s="143"/>
      <c r="I52" s="143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1"/>
      <c r="V52" s="151"/>
    </row>
    <row r="53" spans="1:24" x14ac:dyDescent="0.25">
      <c r="A53" s="143"/>
      <c r="B53" s="143"/>
      <c r="C53" s="143"/>
      <c r="D53" s="150"/>
      <c r="E53" s="150"/>
      <c r="F53" s="150"/>
      <c r="G53" s="150"/>
      <c r="H53" s="150"/>
      <c r="I53" s="150"/>
      <c r="J53" s="143"/>
      <c r="K53" s="28"/>
      <c r="L53" s="149"/>
      <c r="M53" s="137"/>
      <c r="N53" s="137"/>
      <c r="O53" s="137"/>
    </row>
    <row r="54" spans="1:24" x14ac:dyDescent="0.25">
      <c r="A54" s="150"/>
      <c r="B54" s="150"/>
      <c r="C54" s="150"/>
      <c r="D54" s="136"/>
      <c r="E54" s="136"/>
      <c r="F54" s="136"/>
      <c r="G54" s="136"/>
      <c r="H54" s="136"/>
      <c r="I54" s="136"/>
      <c r="J54" s="150"/>
      <c r="K54" s="150"/>
      <c r="L54" s="149"/>
      <c r="M54" s="148"/>
      <c r="N54" s="148"/>
      <c r="O54" s="148"/>
    </row>
    <row r="55" spans="1:24" ht="13.5" customHeight="1" x14ac:dyDescent="0.25">
      <c r="D55" s="136"/>
      <c r="E55" s="136"/>
      <c r="F55" s="136"/>
      <c r="G55" s="136"/>
      <c r="H55" s="136"/>
      <c r="I55" s="136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</row>
    <row r="56" spans="1:24" ht="20.25" customHeight="1" x14ac:dyDescent="0.25">
      <c r="D56" s="147"/>
      <c r="E56" s="146"/>
      <c r="F56" s="33"/>
      <c r="G56" s="33"/>
      <c r="H56" s="145"/>
      <c r="I56" s="145"/>
      <c r="L56" s="141"/>
      <c r="M56" s="141"/>
      <c r="N56" s="144"/>
      <c r="O56" s="144"/>
      <c r="P56" s="137"/>
      <c r="Q56" s="137"/>
      <c r="R56" s="137"/>
      <c r="S56" s="137"/>
      <c r="T56" s="137"/>
      <c r="U56" s="137"/>
      <c r="V56" s="137"/>
    </row>
    <row r="57" spans="1:24" ht="18" customHeight="1" x14ac:dyDescent="0.25">
      <c r="D57" s="143"/>
      <c r="E57" s="143"/>
      <c r="F57" s="1"/>
      <c r="G57" s="1"/>
      <c r="L57" s="141"/>
      <c r="M57" s="141"/>
      <c r="N57" s="142"/>
      <c r="O57" s="142"/>
      <c r="P57" s="137"/>
      <c r="Q57" s="137"/>
      <c r="R57" s="137"/>
      <c r="S57" s="137"/>
      <c r="T57" s="137"/>
      <c r="U57" s="137"/>
      <c r="V57" s="137"/>
    </row>
    <row r="58" spans="1:24" x14ac:dyDescent="0.25">
      <c r="D58" s="136"/>
      <c r="E58" s="136"/>
      <c r="F58" s="1"/>
      <c r="G58" s="28"/>
      <c r="L58" s="141"/>
      <c r="M58" s="140"/>
      <c r="N58" s="139"/>
      <c r="O58" s="139"/>
      <c r="P58" s="137"/>
      <c r="Q58" s="137"/>
      <c r="R58" s="137"/>
      <c r="S58" s="137"/>
      <c r="T58" s="137"/>
      <c r="U58" s="137"/>
      <c r="V58" s="137"/>
    </row>
    <row r="59" spans="1:24" x14ac:dyDescent="0.25">
      <c r="F59" s="1"/>
      <c r="G59" s="1"/>
      <c r="H59" s="33"/>
      <c r="I59" s="33"/>
      <c r="L59" s="141"/>
      <c r="M59" s="140"/>
      <c r="N59" s="139"/>
      <c r="O59" s="139"/>
      <c r="P59" s="137"/>
      <c r="Q59" s="137"/>
      <c r="R59" s="137"/>
      <c r="S59" s="137"/>
      <c r="T59" s="137"/>
      <c r="U59" s="137"/>
      <c r="V59" s="137"/>
    </row>
    <row r="60" spans="1:24" ht="10.5" customHeight="1" x14ac:dyDescent="0.25">
      <c r="F60" s="1"/>
      <c r="G60" s="8"/>
      <c r="H60" s="33"/>
      <c r="I60" s="33"/>
    </row>
    <row r="61" spans="1:24" x14ac:dyDescent="0.25">
      <c r="F61" s="33"/>
      <c r="G61" s="33"/>
      <c r="H61" s="33"/>
      <c r="I61" s="33"/>
    </row>
    <row r="62" spans="1:24" x14ac:dyDescent="0.25">
      <c r="F62" s="1"/>
      <c r="G62" s="1"/>
      <c r="H62" s="33"/>
      <c r="I62" s="33"/>
    </row>
    <row r="63" spans="1:24" x14ac:dyDescent="0.25">
      <c r="F63" s="1"/>
      <c r="G63" s="138"/>
      <c r="H63" s="33"/>
      <c r="I63" s="33"/>
    </row>
    <row r="64" spans="1:24" x14ac:dyDescent="0.25">
      <c r="F64" s="1"/>
      <c r="G64" s="1"/>
      <c r="H64" s="137"/>
      <c r="I64" s="137"/>
    </row>
    <row r="65" spans="4:9" x14ac:dyDescent="0.25">
      <c r="D65" s="33"/>
      <c r="E65" s="33"/>
      <c r="F65" s="33"/>
      <c r="G65" s="33"/>
      <c r="H65" s="33"/>
      <c r="I65" s="33"/>
    </row>
    <row r="69" spans="4:9" x14ac:dyDescent="0.25">
      <c r="D69" s="136"/>
    </row>
  </sheetData>
  <mergeCells count="33">
    <mergeCell ref="H8:I8"/>
    <mergeCell ref="J6:M7"/>
    <mergeCell ref="N6:X6"/>
    <mergeCell ref="B41:C41"/>
    <mergeCell ref="P43:R43"/>
    <mergeCell ref="H44:I44"/>
    <mergeCell ref="P41:S41"/>
    <mergeCell ref="Z8:AH8"/>
    <mergeCell ref="T39:U39"/>
    <mergeCell ref="T37:U37"/>
    <mergeCell ref="T38:U38"/>
    <mergeCell ref="T10:U10"/>
    <mergeCell ref="X7:X8"/>
    <mergeCell ref="T9:U9"/>
    <mergeCell ref="C6:C7"/>
    <mergeCell ref="D6:I6"/>
    <mergeCell ref="D7:E7"/>
    <mergeCell ref="F7:G7"/>
    <mergeCell ref="K3:Q3"/>
    <mergeCell ref="H7:I7"/>
    <mergeCell ref="K4:Q4"/>
    <mergeCell ref="D8:E8"/>
    <mergeCell ref="F8:G8"/>
    <mergeCell ref="W1:X1"/>
    <mergeCell ref="T35:U35"/>
    <mergeCell ref="T36:U36"/>
    <mergeCell ref="R7:W7"/>
    <mergeCell ref="A2:X2"/>
    <mergeCell ref="N7:Q7"/>
    <mergeCell ref="A6:A8"/>
    <mergeCell ref="T11:U11"/>
    <mergeCell ref="B6:B8"/>
    <mergeCell ref="T8:U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headerFooter differentFirst="1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81F4D-5814-4714-8532-E674966B3A94}">
  <sheetPr>
    <pageSetUpPr fitToPage="1"/>
  </sheetPr>
  <dimension ref="A1:M107"/>
  <sheetViews>
    <sheetView topLeftCell="A69" zoomScaleNormal="100" zoomScaleSheetLayoutView="85" workbookViewId="0">
      <selection activeCell="F62" sqref="F62"/>
    </sheetView>
  </sheetViews>
  <sheetFormatPr defaultColWidth="9.140625" defaultRowHeight="15" x14ac:dyDescent="0.25"/>
  <cols>
    <col min="1" max="1" width="6.140625" style="29" customWidth="1"/>
    <col min="2" max="2" width="47.5703125" style="29" customWidth="1"/>
    <col min="3" max="3" width="13.7109375" style="29" customWidth="1"/>
    <col min="4" max="4" width="18.140625" style="29" customWidth="1"/>
    <col min="5" max="5" width="14.42578125" style="29" customWidth="1"/>
    <col min="6" max="6" width="18.42578125" style="29" customWidth="1"/>
    <col min="7" max="7" width="15.7109375" style="29" customWidth="1"/>
    <col min="8" max="8" width="14.5703125" style="29" customWidth="1"/>
    <col min="9" max="9" width="22" style="29" customWidth="1"/>
    <col min="10" max="10" width="8.85546875" style="29" customWidth="1"/>
    <col min="11" max="11" width="55.5703125" style="29" customWidth="1"/>
    <col min="12" max="12" width="22.85546875" style="29" customWidth="1"/>
    <col min="13" max="13" width="15.5703125" style="134" customWidth="1"/>
    <col min="14" max="16384" width="9.140625" style="134"/>
  </cols>
  <sheetData>
    <row r="1" spans="1:13" ht="15.75" x14ac:dyDescent="0.25">
      <c r="I1" s="319" t="s">
        <v>427</v>
      </c>
      <c r="K1" s="318"/>
      <c r="L1" s="318"/>
    </row>
    <row r="2" spans="1:13" ht="9" customHeight="1" x14ac:dyDescent="0.25">
      <c r="J2" s="241"/>
      <c r="K2" s="241"/>
    </row>
    <row r="3" spans="1:13" ht="18" customHeight="1" x14ac:dyDescent="0.25">
      <c r="A3" s="316" t="s">
        <v>426</v>
      </c>
      <c r="B3" s="316"/>
      <c r="C3" s="316"/>
      <c r="D3" s="316"/>
      <c r="E3" s="316"/>
      <c r="F3" s="316"/>
      <c r="G3" s="316"/>
      <c r="H3" s="316"/>
      <c r="I3" s="316"/>
    </row>
    <row r="4" spans="1:13" ht="52.5" customHeight="1" x14ac:dyDescent="0.25">
      <c r="A4" s="317" t="s">
        <v>425</v>
      </c>
      <c r="B4" s="316"/>
      <c r="C4" s="316"/>
      <c r="D4" s="316"/>
      <c r="E4" s="316"/>
      <c r="F4" s="316"/>
      <c r="G4" s="316"/>
      <c r="H4" s="316"/>
      <c r="I4" s="316"/>
      <c r="J4" s="315"/>
    </row>
    <row r="5" spans="1:13" ht="8.25" customHeight="1" x14ac:dyDescent="0.25">
      <c r="A5" s="314"/>
      <c r="B5" s="314"/>
      <c r="C5" s="315"/>
      <c r="D5" s="315"/>
      <c r="E5" s="315"/>
      <c r="F5" s="315"/>
      <c r="G5" s="315"/>
      <c r="H5" s="315"/>
      <c r="I5" s="315"/>
      <c r="J5" s="315"/>
    </row>
    <row r="6" spans="1:13" ht="15.75" thickBot="1" x14ac:dyDescent="0.3">
      <c r="A6" s="314"/>
      <c r="B6" s="314"/>
      <c r="C6" s="314"/>
      <c r="D6" s="314"/>
      <c r="E6" s="314"/>
      <c r="F6" s="314"/>
      <c r="G6" s="314"/>
      <c r="H6" s="314"/>
      <c r="I6" s="313" t="s">
        <v>424</v>
      </c>
    </row>
    <row r="7" spans="1:13" ht="27" customHeight="1" x14ac:dyDescent="0.3">
      <c r="A7" s="304" t="s">
        <v>113</v>
      </c>
      <c r="B7" s="303" t="s">
        <v>423</v>
      </c>
      <c r="C7" s="304" t="s">
        <v>422</v>
      </c>
      <c r="D7" s="304"/>
      <c r="E7" s="304"/>
      <c r="F7" s="304"/>
      <c r="G7" s="302" t="s">
        <v>421</v>
      </c>
      <c r="H7" s="303" t="s">
        <v>420</v>
      </c>
      <c r="I7" s="303"/>
      <c r="J7" s="312"/>
      <c r="K7" s="311" t="s">
        <v>419</v>
      </c>
      <c r="L7" s="310"/>
      <c r="M7" s="309"/>
    </row>
    <row r="8" spans="1:13" ht="27.75" customHeight="1" x14ac:dyDescent="0.25">
      <c r="A8" s="304"/>
      <c r="B8" s="303"/>
      <c r="C8" s="303" t="s">
        <v>94</v>
      </c>
      <c r="D8" s="303"/>
      <c r="E8" s="303" t="s">
        <v>93</v>
      </c>
      <c r="F8" s="303"/>
      <c r="G8" s="302"/>
      <c r="H8" s="302" t="s">
        <v>418</v>
      </c>
      <c r="I8" s="302"/>
      <c r="J8" s="308"/>
      <c r="K8" s="307" t="s">
        <v>417</v>
      </c>
      <c r="L8" s="306"/>
      <c r="M8" s="305"/>
    </row>
    <row r="9" spans="1:13" ht="45" customHeight="1" x14ac:dyDescent="0.25">
      <c r="A9" s="304"/>
      <c r="B9" s="303"/>
      <c r="C9" s="211" t="s">
        <v>416</v>
      </c>
      <c r="D9" s="301" t="s">
        <v>415</v>
      </c>
      <c r="E9" s="211" t="s">
        <v>416</v>
      </c>
      <c r="F9" s="301" t="s">
        <v>415</v>
      </c>
      <c r="G9" s="302"/>
      <c r="H9" s="211" t="s">
        <v>416</v>
      </c>
      <c r="I9" s="301" t="s">
        <v>415</v>
      </c>
      <c r="J9" s="300"/>
      <c r="K9" s="299" t="s">
        <v>414</v>
      </c>
      <c r="L9" s="298" t="s">
        <v>413</v>
      </c>
      <c r="M9" s="297"/>
    </row>
    <row r="10" spans="1:13" ht="19.5" thickBot="1" x14ac:dyDescent="0.3">
      <c r="A10" s="207">
        <v>1</v>
      </c>
      <c r="B10" s="207">
        <v>2</v>
      </c>
      <c r="C10" s="207">
        <v>3</v>
      </c>
      <c r="D10" s="207">
        <v>4</v>
      </c>
      <c r="E10" s="207">
        <v>5</v>
      </c>
      <c r="F10" s="207">
        <v>6</v>
      </c>
      <c r="G10" s="207">
        <v>7</v>
      </c>
      <c r="H10" s="207">
        <v>8</v>
      </c>
      <c r="I10" s="207">
        <v>9</v>
      </c>
      <c r="J10" s="241"/>
      <c r="K10" s="296" t="s">
        <v>412</v>
      </c>
      <c r="L10" s="295" t="s">
        <v>411</v>
      </c>
      <c r="M10" s="294" t="s">
        <v>410</v>
      </c>
    </row>
    <row r="11" spans="1:13" ht="25.5" x14ac:dyDescent="0.25">
      <c r="A11" s="285" t="s">
        <v>74</v>
      </c>
      <c r="B11" s="287" t="s">
        <v>409</v>
      </c>
      <c r="C11" s="267">
        <v>2163496.77</v>
      </c>
      <c r="D11" s="267">
        <f>C11*0.7</f>
        <v>1514447.7389999998</v>
      </c>
      <c r="E11" s="267">
        <f>L12+L13</f>
        <v>2165248.2400000002</v>
      </c>
      <c r="F11" s="267">
        <f>E11*$K$76</f>
        <v>1431143.5454874083</v>
      </c>
      <c r="G11" s="267"/>
      <c r="H11" s="267">
        <f>E11</f>
        <v>2165248.2400000002</v>
      </c>
      <c r="I11" s="267">
        <f>F11</f>
        <v>1431143.5454874083</v>
      </c>
      <c r="J11" s="241"/>
      <c r="K11" s="293"/>
      <c r="L11" s="292"/>
      <c r="M11" s="291"/>
    </row>
    <row r="12" spans="1:13" ht="19.5" customHeight="1" x14ac:dyDescent="0.25">
      <c r="A12" s="285" t="s">
        <v>39</v>
      </c>
      <c r="B12" s="287" t="s">
        <v>408</v>
      </c>
      <c r="C12" s="267">
        <v>0</v>
      </c>
      <c r="D12" s="267">
        <f>C12*0.7</f>
        <v>0</v>
      </c>
      <c r="E12" s="267">
        <v>0</v>
      </c>
      <c r="F12" s="267">
        <f>E12*$K$76</f>
        <v>0</v>
      </c>
      <c r="G12" s="267"/>
      <c r="H12" s="267">
        <f>E12</f>
        <v>0</v>
      </c>
      <c r="I12" s="267">
        <f>F12</f>
        <v>0</v>
      </c>
      <c r="J12" s="241"/>
      <c r="K12" s="276" t="s">
        <v>407</v>
      </c>
      <c r="L12" s="273">
        <v>1967186.8</v>
      </c>
      <c r="M12" s="273">
        <f>L12</f>
        <v>1967186.8</v>
      </c>
    </row>
    <row r="13" spans="1:13" ht="25.5" x14ac:dyDescent="0.25">
      <c r="A13" s="285" t="s">
        <v>32</v>
      </c>
      <c r="B13" s="287" t="s">
        <v>406</v>
      </c>
      <c r="C13" s="267">
        <f>SUM(C14:C17)</f>
        <v>1300000</v>
      </c>
      <c r="D13" s="267">
        <f>C13*0.7</f>
        <v>910000</v>
      </c>
      <c r="E13" s="267">
        <f>SUM(E14:E17)</f>
        <v>1287516.6300000001</v>
      </c>
      <c r="F13" s="267">
        <f>SUM(F14:F17)</f>
        <v>850997.6272892385</v>
      </c>
      <c r="G13" s="290"/>
      <c r="H13" s="267">
        <f>SUM(H14:H17)</f>
        <v>1385367.8938800001</v>
      </c>
      <c r="I13" s="267">
        <f>SUM(I14:I17)</f>
        <v>915673.44696322072</v>
      </c>
      <c r="J13" s="241"/>
      <c r="K13" s="276" t="s">
        <v>405</v>
      </c>
      <c r="L13" s="273">
        <v>198061.44</v>
      </c>
      <c r="M13" s="273">
        <f>L13</f>
        <v>198061.44</v>
      </c>
    </row>
    <row r="14" spans="1:13" ht="51" x14ac:dyDescent="0.25">
      <c r="A14" s="207" t="s">
        <v>404</v>
      </c>
      <c r="B14" s="286" t="s">
        <v>403</v>
      </c>
      <c r="C14" s="265">
        <v>1300000</v>
      </c>
      <c r="D14" s="267">
        <f>C14*0.7</f>
        <v>910000</v>
      </c>
      <c r="E14" s="265">
        <f>L21+L24+L31+L48+L50+L52</f>
        <v>1287516.6300000001</v>
      </c>
      <c r="F14" s="265">
        <f>E14*$K$76</f>
        <v>850997.6272892385</v>
      </c>
      <c r="G14" s="266">
        <v>1.0760000000000001</v>
      </c>
      <c r="H14" s="265">
        <f>E14*G14</f>
        <v>1385367.8938800001</v>
      </c>
      <c r="I14" s="265">
        <f>F14*G14</f>
        <v>915673.44696322072</v>
      </c>
      <c r="J14" s="241"/>
      <c r="K14" s="276" t="s">
        <v>402</v>
      </c>
      <c r="L14" s="273">
        <v>4146.18</v>
      </c>
      <c r="M14" s="273">
        <f>L14</f>
        <v>4146.18</v>
      </c>
    </row>
    <row r="15" spans="1:13" ht="38.25" x14ac:dyDescent="0.25">
      <c r="A15" s="207" t="s">
        <v>401</v>
      </c>
      <c r="B15" s="286" t="s">
        <v>400</v>
      </c>
      <c r="C15" s="265"/>
      <c r="D15" s="267">
        <f>C15*0.7</f>
        <v>0</v>
      </c>
      <c r="E15" s="265">
        <v>0</v>
      </c>
      <c r="F15" s="265">
        <f>E15*$K$76</f>
        <v>0</v>
      </c>
      <c r="G15" s="265"/>
      <c r="H15" s="265">
        <v>0</v>
      </c>
      <c r="I15" s="265">
        <v>0</v>
      </c>
      <c r="J15" s="241"/>
      <c r="K15" s="276" t="s">
        <v>399</v>
      </c>
      <c r="L15" s="273">
        <v>102000</v>
      </c>
      <c r="M15" s="273">
        <f>L15</f>
        <v>102000</v>
      </c>
    </row>
    <row r="16" spans="1:13" ht="38.25" x14ac:dyDescent="0.25">
      <c r="A16" s="207" t="s">
        <v>398</v>
      </c>
      <c r="B16" s="286" t="s">
        <v>335</v>
      </c>
      <c r="C16" s="265"/>
      <c r="D16" s="267">
        <f>C16*0.7</f>
        <v>0</v>
      </c>
      <c r="E16" s="265">
        <v>0</v>
      </c>
      <c r="F16" s="265">
        <f>E16*$K$76</f>
        <v>0</v>
      </c>
      <c r="G16" s="265"/>
      <c r="H16" s="265">
        <v>0</v>
      </c>
      <c r="I16" s="265">
        <v>0</v>
      </c>
      <c r="J16" s="241"/>
      <c r="K16" s="276" t="s">
        <v>397</v>
      </c>
      <c r="L16" s="273">
        <v>25490.2</v>
      </c>
      <c r="M16" s="273">
        <f>L16</f>
        <v>25490.2</v>
      </c>
    </row>
    <row r="17" spans="1:13" ht="25.5" x14ac:dyDescent="0.25">
      <c r="A17" s="207" t="s">
        <v>396</v>
      </c>
      <c r="B17" s="286" t="s">
        <v>332</v>
      </c>
      <c r="C17" s="265"/>
      <c r="D17" s="267">
        <f>C17*0.7</f>
        <v>0</v>
      </c>
      <c r="E17" s="265">
        <v>0</v>
      </c>
      <c r="F17" s="265">
        <f>E17*$K$76</f>
        <v>0</v>
      </c>
      <c r="G17" s="265"/>
      <c r="H17" s="265">
        <v>0</v>
      </c>
      <c r="I17" s="265">
        <v>0</v>
      </c>
      <c r="J17" s="241"/>
      <c r="K17" s="278" t="s">
        <v>395</v>
      </c>
      <c r="L17" s="277">
        <v>119770</v>
      </c>
      <c r="M17" s="273">
        <f>L17</f>
        <v>119770</v>
      </c>
    </row>
    <row r="18" spans="1:13" ht="38.25" x14ac:dyDescent="0.25">
      <c r="A18" s="285" t="s">
        <v>143</v>
      </c>
      <c r="B18" s="287" t="s">
        <v>394</v>
      </c>
      <c r="C18" s="267">
        <f>SUM(C19:C20)</f>
        <v>20880000</v>
      </c>
      <c r="D18" s="267">
        <f>C18*0.7</f>
        <v>14616000</v>
      </c>
      <c r="E18" s="267">
        <f>SUM(E19:E20)</f>
        <v>21182663.560000002</v>
      </c>
      <c r="F18" s="267">
        <f>SUM(F19:F20)</f>
        <v>14000903.762482829</v>
      </c>
      <c r="G18" s="267"/>
      <c r="H18" s="267">
        <f>SUM(H19:H20)</f>
        <v>23046737.953280006</v>
      </c>
      <c r="I18" s="267">
        <f>SUM(I19:I20)</f>
        <v>15232983.293581318</v>
      </c>
      <c r="J18" s="241"/>
      <c r="K18" s="276" t="s">
        <v>393</v>
      </c>
      <c r="L18" s="273">
        <v>31095.360000000001</v>
      </c>
      <c r="M18" s="273">
        <f>L18</f>
        <v>31095.360000000001</v>
      </c>
    </row>
    <row r="19" spans="1:13" ht="38.25" x14ac:dyDescent="0.25">
      <c r="A19" s="207" t="s">
        <v>392</v>
      </c>
      <c r="B19" s="286" t="s">
        <v>391</v>
      </c>
      <c r="C19" s="265">
        <v>16000000</v>
      </c>
      <c r="D19" s="267">
        <f>C19*0.7</f>
        <v>11200000</v>
      </c>
      <c r="E19" s="265">
        <f>L37</f>
        <v>16535274.130000001</v>
      </c>
      <c r="F19" s="265">
        <f>E19*$K$76</f>
        <v>10929162.950856119</v>
      </c>
      <c r="G19" s="266">
        <v>1.0880000000000001</v>
      </c>
      <c r="H19" s="265">
        <f>E19*G19</f>
        <v>17990378.253440004</v>
      </c>
      <c r="I19" s="265">
        <f>F19*G19</f>
        <v>11890929.290531458</v>
      </c>
      <c r="J19" s="241"/>
      <c r="K19" s="276" t="s">
        <v>390</v>
      </c>
      <c r="L19" s="273">
        <v>14495</v>
      </c>
      <c r="M19" s="273">
        <f>L19</f>
        <v>14495</v>
      </c>
    </row>
    <row r="20" spans="1:13" ht="38.25" x14ac:dyDescent="0.25">
      <c r="A20" s="207" t="s">
        <v>389</v>
      </c>
      <c r="B20" s="286" t="s">
        <v>335</v>
      </c>
      <c r="C20" s="265">
        <f>C19*0.305</f>
        <v>4880000</v>
      </c>
      <c r="D20" s="267">
        <f>C20*0.7</f>
        <v>3416000</v>
      </c>
      <c r="E20" s="265">
        <f>L38</f>
        <v>4647389.4300000006</v>
      </c>
      <c r="F20" s="265">
        <f>E20*$K$76</f>
        <v>3071740.81162671</v>
      </c>
      <c r="G20" s="265"/>
      <c r="H20" s="265">
        <f>E20/E19*H19</f>
        <v>5056359.6998400008</v>
      </c>
      <c r="I20" s="265">
        <f>F20/F19*I19</f>
        <v>3342054.0030498602</v>
      </c>
      <c r="J20" s="241"/>
      <c r="K20" s="276" t="s">
        <v>388</v>
      </c>
      <c r="L20" s="273">
        <v>3687.25</v>
      </c>
      <c r="M20" s="273">
        <f>L20</f>
        <v>3687.25</v>
      </c>
    </row>
    <row r="21" spans="1:13" ht="15.75" x14ac:dyDescent="0.25">
      <c r="A21" s="289" t="s">
        <v>137</v>
      </c>
      <c r="B21" s="288" t="s">
        <v>387</v>
      </c>
      <c r="C21" s="262">
        <v>25000</v>
      </c>
      <c r="D21" s="262">
        <v>0</v>
      </c>
      <c r="E21" s="262">
        <f>L32</f>
        <v>20000</v>
      </c>
      <c r="F21" s="262">
        <v>0</v>
      </c>
      <c r="G21" s="261">
        <v>1.0760000000000001</v>
      </c>
      <c r="H21" s="262">
        <f>E21*G21</f>
        <v>21520</v>
      </c>
      <c r="I21" s="262">
        <f>F21*G21</f>
        <v>0</v>
      </c>
      <c r="J21" s="241"/>
      <c r="K21" s="276" t="s">
        <v>386</v>
      </c>
      <c r="L21" s="273">
        <v>29546.28</v>
      </c>
      <c r="M21" s="273">
        <f>L21</f>
        <v>29546.28</v>
      </c>
    </row>
    <row r="22" spans="1:13" ht="15.75" x14ac:dyDescent="0.25">
      <c r="A22" s="285" t="s">
        <v>135</v>
      </c>
      <c r="B22" s="287" t="s">
        <v>385</v>
      </c>
      <c r="C22" s="267">
        <f>SUM(C23:C27)</f>
        <v>260000</v>
      </c>
      <c r="D22" s="267">
        <f>C22*0.7</f>
        <v>182000</v>
      </c>
      <c r="E22" s="267">
        <f>SUM(E23:E27)</f>
        <v>256955.31</v>
      </c>
      <c r="F22" s="267">
        <f>SUM(F23:F27)</f>
        <v>169837.30853198434</v>
      </c>
      <c r="G22" s="267"/>
      <c r="H22" s="267">
        <f>SUM(H23:H27)</f>
        <v>276483.91356000002</v>
      </c>
      <c r="I22" s="267">
        <f>SUM(I23:I27)</f>
        <v>182744.94398041515</v>
      </c>
      <c r="J22" s="241"/>
      <c r="K22" s="276" t="s">
        <v>384</v>
      </c>
      <c r="L22" s="273">
        <v>172791.12</v>
      </c>
      <c r="M22" s="273">
        <f>L22</f>
        <v>172791.12</v>
      </c>
    </row>
    <row r="23" spans="1:13" ht="51" x14ac:dyDescent="0.25">
      <c r="A23" s="207" t="s">
        <v>383</v>
      </c>
      <c r="B23" s="286" t="s">
        <v>382</v>
      </c>
      <c r="C23" s="265">
        <v>260000</v>
      </c>
      <c r="D23" s="267">
        <f>C23*0.7</f>
        <v>182000</v>
      </c>
      <c r="E23" s="265">
        <f>L26+L47</f>
        <v>256955.31</v>
      </c>
      <c r="F23" s="265">
        <f>E23*$K$76</f>
        <v>169837.30853198434</v>
      </c>
      <c r="G23" s="266">
        <v>1.0760000000000001</v>
      </c>
      <c r="H23" s="265">
        <f>E23*G23</f>
        <v>276483.91356000002</v>
      </c>
      <c r="I23" s="265">
        <f>F23*G23</f>
        <v>182744.94398041515</v>
      </c>
      <c r="J23" s="241"/>
      <c r="K23" s="276" t="s">
        <v>381</v>
      </c>
      <c r="L23" s="273">
        <v>4930</v>
      </c>
      <c r="M23" s="273">
        <f>L23</f>
        <v>4930</v>
      </c>
    </row>
    <row r="24" spans="1:13" ht="38.25" x14ac:dyDescent="0.25">
      <c r="A24" s="207" t="s">
        <v>380</v>
      </c>
      <c r="B24" s="286" t="s">
        <v>377</v>
      </c>
      <c r="C24" s="265"/>
      <c r="D24" s="267">
        <f>C24*0.7</f>
        <v>0</v>
      </c>
      <c r="E24" s="265">
        <v>0</v>
      </c>
      <c r="F24" s="265">
        <f>E24*$K$76</f>
        <v>0</v>
      </c>
      <c r="G24" s="265"/>
      <c r="H24" s="265">
        <f>E24*G24</f>
        <v>0</v>
      </c>
      <c r="I24" s="265">
        <f>F24*G24</f>
        <v>0</v>
      </c>
      <c r="J24" s="241"/>
      <c r="K24" s="276" t="s">
        <v>379</v>
      </c>
      <c r="L24" s="273">
        <v>167255.29</v>
      </c>
      <c r="M24" s="273">
        <f>L24</f>
        <v>167255.29</v>
      </c>
    </row>
    <row r="25" spans="1:13" ht="38.25" x14ac:dyDescent="0.25">
      <c r="A25" s="207" t="s">
        <v>378</v>
      </c>
      <c r="B25" s="286" t="s">
        <v>377</v>
      </c>
      <c r="C25" s="265"/>
      <c r="D25" s="267">
        <f>C25*0.7</f>
        <v>0</v>
      </c>
      <c r="E25" s="265">
        <v>0</v>
      </c>
      <c r="F25" s="265">
        <f>E25*$K$76</f>
        <v>0</v>
      </c>
      <c r="G25" s="265"/>
      <c r="H25" s="265">
        <f>E25*G25</f>
        <v>0</v>
      </c>
      <c r="I25" s="265">
        <f>F25*G25</f>
        <v>0</v>
      </c>
      <c r="J25" s="241"/>
      <c r="K25" s="276" t="s">
        <v>376</v>
      </c>
      <c r="L25" s="273">
        <v>9668.61</v>
      </c>
      <c r="M25" s="273">
        <f>L25</f>
        <v>9668.61</v>
      </c>
    </row>
    <row r="26" spans="1:13" ht="38.25" x14ac:dyDescent="0.25">
      <c r="A26" s="207" t="s">
        <v>375</v>
      </c>
      <c r="B26" s="286" t="s">
        <v>374</v>
      </c>
      <c r="C26" s="265"/>
      <c r="D26" s="267">
        <f>C26*0.7</f>
        <v>0</v>
      </c>
      <c r="E26" s="265">
        <v>0</v>
      </c>
      <c r="F26" s="265">
        <f>E26*$K$76</f>
        <v>0</v>
      </c>
      <c r="G26" s="265"/>
      <c r="H26" s="265">
        <f>E26*G26</f>
        <v>0</v>
      </c>
      <c r="I26" s="265">
        <f>F26*G26</f>
        <v>0</v>
      </c>
      <c r="J26" s="241"/>
      <c r="K26" s="276" t="s">
        <v>373</v>
      </c>
      <c r="L26" s="273">
        <v>53739</v>
      </c>
      <c r="M26" s="273">
        <f>L26</f>
        <v>53739</v>
      </c>
    </row>
    <row r="27" spans="1:13" ht="25.5" x14ac:dyDescent="0.25">
      <c r="A27" s="207" t="s">
        <v>372</v>
      </c>
      <c r="B27" s="286" t="s">
        <v>332</v>
      </c>
      <c r="C27" s="265"/>
      <c r="D27" s="267">
        <f>C27*0.7</f>
        <v>0</v>
      </c>
      <c r="E27" s="265">
        <v>0</v>
      </c>
      <c r="F27" s="265">
        <f>E27*$K$76</f>
        <v>0</v>
      </c>
      <c r="G27" s="265"/>
      <c r="H27" s="265">
        <f>E27*G27</f>
        <v>0</v>
      </c>
      <c r="I27" s="265">
        <f>F27*G27</f>
        <v>0</v>
      </c>
      <c r="J27" s="241"/>
      <c r="K27" s="276" t="s">
        <v>371</v>
      </c>
      <c r="L27" s="273">
        <v>141263</v>
      </c>
      <c r="M27" s="273">
        <f>L27</f>
        <v>141263</v>
      </c>
    </row>
    <row r="28" spans="1:13" ht="25.5" x14ac:dyDescent="0.25">
      <c r="A28" s="285" t="s">
        <v>370</v>
      </c>
      <c r="B28" s="287" t="s">
        <v>369</v>
      </c>
      <c r="C28" s="267">
        <f>SUM(C29:C31)</f>
        <v>0</v>
      </c>
      <c r="D28" s="267">
        <f>C28*0.7</f>
        <v>0</v>
      </c>
      <c r="E28" s="267">
        <f>SUM(E29:E31)</f>
        <v>0</v>
      </c>
      <c r="F28" s="267">
        <f>SUM(F29:F31)</f>
        <v>0</v>
      </c>
      <c r="G28" s="267"/>
      <c r="H28" s="267">
        <f>SUM(H29:H31)</f>
        <v>0</v>
      </c>
      <c r="I28" s="267">
        <f>SUM(I29:I31)</f>
        <v>0</v>
      </c>
      <c r="J28" s="241"/>
      <c r="K28" s="276" t="s">
        <v>368</v>
      </c>
      <c r="L28" s="273">
        <v>583692</v>
      </c>
      <c r="M28" s="273">
        <f>L28</f>
        <v>583692</v>
      </c>
    </row>
    <row r="29" spans="1:13" ht="15.75" x14ac:dyDescent="0.25">
      <c r="A29" s="207" t="s">
        <v>367</v>
      </c>
      <c r="B29" s="286" t="s">
        <v>366</v>
      </c>
      <c r="C29" s="265"/>
      <c r="D29" s="267">
        <f>C29*0.7</f>
        <v>0</v>
      </c>
      <c r="E29" s="265">
        <v>0</v>
      </c>
      <c r="F29" s="265">
        <v>0</v>
      </c>
      <c r="G29" s="265"/>
      <c r="H29" s="265">
        <v>0</v>
      </c>
      <c r="I29" s="265">
        <v>0</v>
      </c>
      <c r="J29" s="241"/>
      <c r="K29" s="276" t="s">
        <v>365</v>
      </c>
      <c r="L29" s="273">
        <v>34896</v>
      </c>
      <c r="M29" s="273">
        <f>L29</f>
        <v>34896</v>
      </c>
    </row>
    <row r="30" spans="1:13" ht="38.25" x14ac:dyDescent="0.25">
      <c r="A30" s="207" t="s">
        <v>364</v>
      </c>
      <c r="B30" s="286" t="s">
        <v>363</v>
      </c>
      <c r="C30" s="265"/>
      <c r="D30" s="267">
        <f>C30*0.7</f>
        <v>0</v>
      </c>
      <c r="E30" s="265">
        <v>0</v>
      </c>
      <c r="F30" s="265">
        <v>0</v>
      </c>
      <c r="G30" s="265"/>
      <c r="H30" s="265">
        <v>0</v>
      </c>
      <c r="I30" s="265">
        <v>0</v>
      </c>
      <c r="J30" s="241"/>
      <c r="K30" s="276" t="s">
        <v>362</v>
      </c>
      <c r="L30" s="273">
        <v>53536.480000000003</v>
      </c>
      <c r="M30" s="273">
        <f>L30</f>
        <v>53536.480000000003</v>
      </c>
    </row>
    <row r="31" spans="1:13" ht="38.25" x14ac:dyDescent="0.25">
      <c r="A31" s="207" t="s">
        <v>361</v>
      </c>
      <c r="B31" s="286" t="s">
        <v>335</v>
      </c>
      <c r="C31" s="265"/>
      <c r="D31" s="267">
        <f>C31*0.7</f>
        <v>0</v>
      </c>
      <c r="E31" s="265">
        <v>0</v>
      </c>
      <c r="F31" s="265">
        <v>0</v>
      </c>
      <c r="G31" s="265"/>
      <c r="H31" s="265">
        <v>0</v>
      </c>
      <c r="I31" s="265">
        <v>0</v>
      </c>
      <c r="J31" s="241"/>
      <c r="K31" s="276" t="s">
        <v>360</v>
      </c>
      <c r="L31" s="273">
        <v>74596.48000000001</v>
      </c>
      <c r="M31" s="273">
        <f>L31</f>
        <v>74596.48000000001</v>
      </c>
    </row>
    <row r="32" spans="1:13" ht="25.5" x14ac:dyDescent="0.25">
      <c r="A32" s="285" t="s">
        <v>359</v>
      </c>
      <c r="B32" s="287" t="s">
        <v>358</v>
      </c>
      <c r="C32" s="267">
        <f>SUM(C33:C35)</f>
        <v>18000</v>
      </c>
      <c r="D32" s="267">
        <f>C32*0.7</f>
        <v>12600</v>
      </c>
      <c r="E32" s="267">
        <f>SUM(E33:E35)</f>
        <v>17100</v>
      </c>
      <c r="F32" s="267">
        <f>SUM(F33:F35)</f>
        <v>11302.424440642741</v>
      </c>
      <c r="G32" s="267"/>
      <c r="H32" s="267">
        <f>SUM(H33:H35)</f>
        <v>18399.600000000002</v>
      </c>
      <c r="I32" s="267">
        <f>SUM(I33:I35)</f>
        <v>12161.40869813159</v>
      </c>
      <c r="J32" s="241"/>
      <c r="K32" s="278" t="s">
        <v>357</v>
      </c>
      <c r="L32" s="277">
        <v>20000</v>
      </c>
      <c r="M32" s="273">
        <f>L32</f>
        <v>20000</v>
      </c>
    </row>
    <row r="33" spans="1:13" ht="38.25" x14ac:dyDescent="0.25">
      <c r="A33" s="207" t="s">
        <v>356</v>
      </c>
      <c r="B33" s="286" t="s">
        <v>355</v>
      </c>
      <c r="C33" s="265">
        <v>18000</v>
      </c>
      <c r="D33" s="267">
        <f>C33*0.7</f>
        <v>12600</v>
      </c>
      <c r="E33" s="265">
        <f>L36</f>
        <v>17100</v>
      </c>
      <c r="F33" s="265">
        <f>E33*K76</f>
        <v>11302.424440642741</v>
      </c>
      <c r="G33" s="266">
        <v>1.0760000000000001</v>
      </c>
      <c r="H33" s="265">
        <f>E33*G33</f>
        <v>18399.600000000002</v>
      </c>
      <c r="I33" s="265">
        <f>F33*G33</f>
        <v>12161.40869813159</v>
      </c>
      <c r="J33" s="241"/>
      <c r="K33" s="276" t="s">
        <v>354</v>
      </c>
      <c r="L33" s="273">
        <v>99041.39</v>
      </c>
      <c r="M33" s="273">
        <f>L33</f>
        <v>99041.39</v>
      </c>
    </row>
    <row r="34" spans="1:13" ht="38.25" x14ac:dyDescent="0.25">
      <c r="A34" s="207" t="s">
        <v>353</v>
      </c>
      <c r="B34" s="286" t="s">
        <v>352</v>
      </c>
      <c r="C34" s="265"/>
      <c r="D34" s="267">
        <f>C34*0.7</f>
        <v>0</v>
      </c>
      <c r="E34" s="265">
        <v>0</v>
      </c>
      <c r="F34" s="265">
        <f>E34*K77</f>
        <v>0</v>
      </c>
      <c r="G34" s="265"/>
      <c r="H34" s="265">
        <v>0</v>
      </c>
      <c r="I34" s="265">
        <v>0</v>
      </c>
      <c r="J34" s="241"/>
      <c r="K34" s="276" t="s">
        <v>351</v>
      </c>
      <c r="L34" s="273">
        <v>20530</v>
      </c>
      <c r="M34" s="273">
        <f>L34</f>
        <v>20530</v>
      </c>
    </row>
    <row r="35" spans="1:13" ht="38.25" x14ac:dyDescent="0.25">
      <c r="A35" s="207" t="s">
        <v>350</v>
      </c>
      <c r="B35" s="286" t="s">
        <v>349</v>
      </c>
      <c r="C35" s="265"/>
      <c r="D35" s="267">
        <f>C35*0.7</f>
        <v>0</v>
      </c>
      <c r="E35" s="265">
        <v>0</v>
      </c>
      <c r="F35" s="265">
        <f>E35*K78</f>
        <v>0</v>
      </c>
      <c r="G35" s="265"/>
      <c r="H35" s="265">
        <v>0</v>
      </c>
      <c r="I35" s="265">
        <v>0</v>
      </c>
      <c r="J35" s="241"/>
      <c r="K35" s="276" t="s">
        <v>348</v>
      </c>
      <c r="L35" s="273">
        <v>43208.33</v>
      </c>
      <c r="M35" s="273">
        <f>L35</f>
        <v>43208.33</v>
      </c>
    </row>
    <row r="36" spans="1:13" ht="15.75" x14ac:dyDescent="0.25">
      <c r="A36" s="285" t="s">
        <v>347</v>
      </c>
      <c r="B36" s="284" t="s">
        <v>346</v>
      </c>
      <c r="C36" s="267">
        <v>0</v>
      </c>
      <c r="D36" s="267">
        <f>C36*0.7</f>
        <v>0</v>
      </c>
      <c r="E36" s="267">
        <v>0</v>
      </c>
      <c r="F36" s="267">
        <v>0</v>
      </c>
      <c r="G36" s="267"/>
      <c r="H36" s="267">
        <v>0</v>
      </c>
      <c r="I36" s="267">
        <v>0</v>
      </c>
      <c r="J36" s="241"/>
      <c r="K36" s="276" t="s">
        <v>345</v>
      </c>
      <c r="L36" s="273">
        <v>17100</v>
      </c>
      <c r="M36" s="273">
        <f>L36</f>
        <v>17100</v>
      </c>
    </row>
    <row r="37" spans="1:13" ht="51" x14ac:dyDescent="0.25">
      <c r="A37" s="285">
        <v>10</v>
      </c>
      <c r="B37" s="284" t="s">
        <v>344</v>
      </c>
      <c r="C37" s="267">
        <f>SUM(C38:C45)</f>
        <v>15000</v>
      </c>
      <c r="D37" s="267">
        <f>C37*0.7</f>
        <v>10500</v>
      </c>
      <c r="E37" s="267">
        <f>SUM(E38:E45)</f>
        <v>20530</v>
      </c>
      <c r="F37" s="267">
        <f>SUM(F38:F45)</f>
        <v>13569.518933707337</v>
      </c>
      <c r="G37" s="267"/>
      <c r="H37" s="267">
        <f>SUM(H38:H45)</f>
        <v>21351.200000000001</v>
      </c>
      <c r="I37" s="267">
        <f>SUM(I38:I45)</f>
        <v>14112.29969105563</v>
      </c>
      <c r="J37" s="241"/>
      <c r="K37" s="276" t="s">
        <v>343</v>
      </c>
      <c r="L37" s="273">
        <f>16772939.4-237665.27</f>
        <v>16535274.130000001</v>
      </c>
      <c r="M37" s="273">
        <f>L37</f>
        <v>16535274.130000001</v>
      </c>
    </row>
    <row r="38" spans="1:13" ht="17.25" customHeight="1" x14ac:dyDescent="0.25">
      <c r="A38" s="207" t="s">
        <v>342</v>
      </c>
      <c r="B38" s="283" t="s">
        <v>341</v>
      </c>
      <c r="C38" s="265"/>
      <c r="D38" s="267">
        <f>C38*0.7</f>
        <v>0</v>
      </c>
      <c r="E38" s="265">
        <v>0</v>
      </c>
      <c r="F38" s="265">
        <f>E38*$K$76</f>
        <v>0</v>
      </c>
      <c r="G38" s="265"/>
      <c r="H38" s="265">
        <v>0</v>
      </c>
      <c r="I38" s="265">
        <v>0</v>
      </c>
      <c r="J38" s="241"/>
      <c r="K38" s="276" t="s">
        <v>340</v>
      </c>
      <c r="L38" s="273">
        <f>4810151.11-162761.68</f>
        <v>4647389.4300000006</v>
      </c>
      <c r="M38" s="273">
        <f>L38</f>
        <v>4647389.4300000006</v>
      </c>
    </row>
    <row r="39" spans="1:13" ht="25.5" x14ac:dyDescent="0.25">
      <c r="A39" s="207" t="s">
        <v>339</v>
      </c>
      <c r="B39" s="283" t="s">
        <v>338</v>
      </c>
      <c r="C39" s="265"/>
      <c r="D39" s="267">
        <f>C39*0.7</f>
        <v>0</v>
      </c>
      <c r="E39" s="265">
        <v>0</v>
      </c>
      <c r="F39" s="265">
        <f>E39*$K$76</f>
        <v>0</v>
      </c>
      <c r="G39" s="265"/>
      <c r="H39" s="265">
        <v>0</v>
      </c>
      <c r="I39" s="265">
        <v>0</v>
      </c>
      <c r="J39" s="241"/>
      <c r="K39" s="278" t="s">
        <v>337</v>
      </c>
      <c r="L39" s="277">
        <v>385358.66</v>
      </c>
      <c r="M39" s="273">
        <f>L39</f>
        <v>385358.66</v>
      </c>
    </row>
    <row r="40" spans="1:13" ht="38.25" x14ac:dyDescent="0.25">
      <c r="A40" s="207" t="s">
        <v>336</v>
      </c>
      <c r="B40" s="283" t="s">
        <v>335</v>
      </c>
      <c r="C40" s="265"/>
      <c r="D40" s="267">
        <f>C40*0.7</f>
        <v>0</v>
      </c>
      <c r="E40" s="265">
        <v>0</v>
      </c>
      <c r="F40" s="265">
        <f>E40*$K$76</f>
        <v>0</v>
      </c>
      <c r="G40" s="265"/>
      <c r="H40" s="265">
        <v>0</v>
      </c>
      <c r="I40" s="265">
        <v>0</v>
      </c>
      <c r="J40" s="241"/>
      <c r="K40" s="276" t="s">
        <v>334</v>
      </c>
      <c r="L40" s="273">
        <v>2949</v>
      </c>
      <c r="M40" s="273">
        <f>L40</f>
        <v>2949</v>
      </c>
    </row>
    <row r="41" spans="1:13" ht="25.5" x14ac:dyDescent="0.25">
      <c r="A41" s="207" t="s">
        <v>333</v>
      </c>
      <c r="B41" s="283" t="s">
        <v>332</v>
      </c>
      <c r="C41" s="265">
        <v>15000</v>
      </c>
      <c r="D41" s="267">
        <f>C41*0.7</f>
        <v>10500</v>
      </c>
      <c r="E41" s="265">
        <f>L34</f>
        <v>20530</v>
      </c>
      <c r="F41" s="265">
        <f>E41*$K$76</f>
        <v>13569.518933707337</v>
      </c>
      <c r="G41" s="266">
        <v>1.04</v>
      </c>
      <c r="H41" s="265">
        <f>E41*G41</f>
        <v>21351.200000000001</v>
      </c>
      <c r="I41" s="265">
        <f>F41*G41</f>
        <v>14112.29969105563</v>
      </c>
      <c r="J41" s="241"/>
      <c r="K41" s="278" t="s">
        <v>254</v>
      </c>
      <c r="L41" s="277">
        <v>5352.96</v>
      </c>
      <c r="M41" s="273">
        <f>L41</f>
        <v>5352.96</v>
      </c>
    </row>
    <row r="42" spans="1:13" ht="38.25" x14ac:dyDescent="0.25">
      <c r="A42" s="207" t="s">
        <v>331</v>
      </c>
      <c r="B42" s="283" t="s">
        <v>330</v>
      </c>
      <c r="C42" s="265"/>
      <c r="D42" s="267">
        <f>C42*0.7</f>
        <v>0</v>
      </c>
      <c r="E42" s="265">
        <v>0</v>
      </c>
      <c r="F42" s="265">
        <f>E42*$K$76</f>
        <v>0</v>
      </c>
      <c r="G42" s="265"/>
      <c r="H42" s="265">
        <v>0</v>
      </c>
      <c r="I42" s="265">
        <v>0</v>
      </c>
      <c r="J42" s="241"/>
      <c r="K42" s="276" t="s">
        <v>329</v>
      </c>
      <c r="L42" s="273">
        <v>54129.98</v>
      </c>
      <c r="M42" s="273">
        <f>L42</f>
        <v>54129.98</v>
      </c>
    </row>
    <row r="43" spans="1:13" ht="25.5" x14ac:dyDescent="0.25">
      <c r="A43" s="207" t="s">
        <v>328</v>
      </c>
      <c r="B43" s="283" t="s">
        <v>327</v>
      </c>
      <c r="C43" s="265"/>
      <c r="D43" s="267">
        <f>C43*0.7</f>
        <v>0</v>
      </c>
      <c r="E43" s="265">
        <v>0</v>
      </c>
      <c r="F43" s="265">
        <f>E43*$K$76</f>
        <v>0</v>
      </c>
      <c r="G43" s="265"/>
      <c r="H43" s="265">
        <v>0</v>
      </c>
      <c r="I43" s="265">
        <v>0</v>
      </c>
      <c r="J43" s="241"/>
      <c r="K43" s="278" t="s">
        <v>326</v>
      </c>
      <c r="L43" s="277">
        <v>67798.11</v>
      </c>
      <c r="M43" s="273">
        <f>L43</f>
        <v>67798.11</v>
      </c>
    </row>
    <row r="44" spans="1:13" ht="45" x14ac:dyDescent="0.25">
      <c r="A44" s="282" t="s">
        <v>325</v>
      </c>
      <c r="B44" s="281" t="s">
        <v>324</v>
      </c>
      <c r="C44" s="265"/>
      <c r="D44" s="267">
        <f>C44*0.7</f>
        <v>0</v>
      </c>
      <c r="E44" s="265">
        <v>0</v>
      </c>
      <c r="F44" s="265">
        <f>E44*$K$76</f>
        <v>0</v>
      </c>
      <c r="G44" s="265"/>
      <c r="H44" s="265">
        <v>0</v>
      </c>
      <c r="I44" s="265">
        <v>0</v>
      </c>
      <c r="J44" s="241"/>
      <c r="K44" s="278" t="s">
        <v>323</v>
      </c>
      <c r="L44" s="277">
        <v>103092.1</v>
      </c>
      <c r="M44" s="273">
        <f>L44</f>
        <v>103092.1</v>
      </c>
    </row>
    <row r="45" spans="1:13" ht="75" x14ac:dyDescent="0.25">
      <c r="A45" s="264" t="s">
        <v>322</v>
      </c>
      <c r="B45" s="268" t="s">
        <v>321</v>
      </c>
      <c r="C45" s="265"/>
      <c r="D45" s="267">
        <f>C45*0.7</f>
        <v>0</v>
      </c>
      <c r="E45" s="265">
        <v>0</v>
      </c>
      <c r="F45" s="265">
        <f>E45*$K$76</f>
        <v>0</v>
      </c>
      <c r="G45" s="265"/>
      <c r="H45" s="265">
        <v>0</v>
      </c>
      <c r="I45" s="265">
        <v>0</v>
      </c>
      <c r="J45" s="241"/>
      <c r="K45" s="276" t="s">
        <v>320</v>
      </c>
      <c r="L45" s="273">
        <v>307681.34000000003</v>
      </c>
      <c r="M45" s="273">
        <f>L45</f>
        <v>307681.34000000003</v>
      </c>
    </row>
    <row r="46" spans="1:13" ht="18.75" customHeight="1" x14ac:dyDescent="0.25">
      <c r="A46" s="280" t="s">
        <v>319</v>
      </c>
      <c r="B46" s="279" t="s">
        <v>318</v>
      </c>
      <c r="C46" s="267">
        <f>SUM(C47:C72)</f>
        <v>2121455</v>
      </c>
      <c r="D46" s="267">
        <f>C46*0.7</f>
        <v>1485018.5</v>
      </c>
      <c r="E46" s="267">
        <f>SUM(E47:E72)</f>
        <v>2453750.25</v>
      </c>
      <c r="F46" s="267">
        <f>SUM(F47:F72)</f>
        <v>1144966.5684458402</v>
      </c>
      <c r="G46" s="267"/>
      <c r="H46" s="267">
        <f>SUM(H47:H72)</f>
        <v>2640235.2690000003</v>
      </c>
      <c r="I46" s="267">
        <f>SUM(I47:I72)</f>
        <v>1231984.0276477241</v>
      </c>
      <c r="J46" s="241"/>
      <c r="K46" s="276" t="s">
        <v>317</v>
      </c>
      <c r="L46" s="273">
        <v>29412.51</v>
      </c>
      <c r="M46" s="273">
        <f>L46</f>
        <v>29412.51</v>
      </c>
    </row>
    <row r="47" spans="1:13" ht="30" x14ac:dyDescent="0.25">
      <c r="A47" s="264" t="s">
        <v>316</v>
      </c>
      <c r="B47" s="268" t="s">
        <v>315</v>
      </c>
      <c r="C47" s="265">
        <v>110000</v>
      </c>
      <c r="D47" s="267">
        <f>C47*0.7</f>
        <v>77000</v>
      </c>
      <c r="E47" s="265">
        <f>L30+L42</f>
        <v>107666.46</v>
      </c>
      <c r="F47" s="265">
        <f>E47*$K$76</f>
        <v>71163.276546285619</v>
      </c>
      <c r="G47" s="266">
        <v>1.0760000000000001</v>
      </c>
      <c r="H47" s="265">
        <f>E47*G47</f>
        <v>115849.11096000002</v>
      </c>
      <c r="I47" s="265">
        <f>F47*G47</f>
        <v>76571.68556380333</v>
      </c>
      <c r="J47" s="241"/>
      <c r="K47" s="276" t="s">
        <v>314</v>
      </c>
      <c r="L47" s="273">
        <v>203216.31</v>
      </c>
      <c r="M47" s="273">
        <f>L47</f>
        <v>203216.31</v>
      </c>
    </row>
    <row r="48" spans="1:13" ht="75" x14ac:dyDescent="0.25">
      <c r="A48" s="264" t="s">
        <v>313</v>
      </c>
      <c r="B48" s="268" t="s">
        <v>312</v>
      </c>
      <c r="C48" s="265">
        <v>724955</v>
      </c>
      <c r="D48" s="267">
        <f>C48*0.7</f>
        <v>507468.49999999994</v>
      </c>
      <c r="E48" s="265">
        <f>L27+L28</f>
        <v>724955</v>
      </c>
      <c r="F48" s="265">
        <f>E48*$K$76</f>
        <v>479166.6146412958</v>
      </c>
      <c r="G48" s="266">
        <v>1.0760000000000001</v>
      </c>
      <c r="H48" s="265">
        <f>E48*G48</f>
        <v>780051.58000000007</v>
      </c>
      <c r="I48" s="265">
        <f>F48*G48</f>
        <v>515583.2773540343</v>
      </c>
      <c r="J48" s="241"/>
      <c r="K48" s="276" t="s">
        <v>311</v>
      </c>
      <c r="L48" s="273">
        <v>970763.52</v>
      </c>
      <c r="M48" s="273">
        <f>L48</f>
        <v>970763.52</v>
      </c>
    </row>
    <row r="49" spans="1:13" ht="45" x14ac:dyDescent="0.25">
      <c r="A49" s="264" t="s">
        <v>310</v>
      </c>
      <c r="B49" s="268" t="s">
        <v>309</v>
      </c>
      <c r="C49" s="265"/>
      <c r="D49" s="267">
        <f>C49*0.7</f>
        <v>0</v>
      </c>
      <c r="E49" s="265">
        <v>0</v>
      </c>
      <c r="F49" s="265">
        <f>E49*$K$76</f>
        <v>0</v>
      </c>
      <c r="G49" s="266">
        <v>1.0760000000000001</v>
      </c>
      <c r="H49" s="265">
        <f>E49*G49</f>
        <v>0</v>
      </c>
      <c r="I49" s="265">
        <f>F49*G49</f>
        <v>0</v>
      </c>
      <c r="J49" s="241"/>
      <c r="K49" s="278" t="s">
        <v>308</v>
      </c>
      <c r="L49" s="277">
        <v>40101.56</v>
      </c>
      <c r="M49" s="273">
        <f>L49</f>
        <v>40101.56</v>
      </c>
    </row>
    <row r="50" spans="1:13" ht="34.5" customHeight="1" x14ac:dyDescent="0.25">
      <c r="A50" s="264" t="s">
        <v>307</v>
      </c>
      <c r="B50" s="268" t="s">
        <v>306</v>
      </c>
      <c r="C50" s="265">
        <v>10000</v>
      </c>
      <c r="D50" s="267">
        <f>C50*0.7</f>
        <v>7000</v>
      </c>
      <c r="E50" s="265">
        <f>L54+L53</f>
        <v>9649.11</v>
      </c>
      <c r="F50" s="265">
        <f>E50*$K$76</f>
        <v>6377.6805084473854</v>
      </c>
      <c r="G50" s="266">
        <v>1.0760000000000001</v>
      </c>
      <c r="H50" s="265">
        <f>E50*G50</f>
        <v>10382.442360000001</v>
      </c>
      <c r="I50" s="265">
        <f>F50*G50</f>
        <v>6862.3842270893874</v>
      </c>
      <c r="J50" s="241"/>
      <c r="K50" s="276" t="s">
        <v>305</v>
      </c>
      <c r="L50" s="273">
        <v>29863.33</v>
      </c>
      <c r="M50" s="273">
        <f>L50</f>
        <v>29863.33</v>
      </c>
    </row>
    <row r="51" spans="1:13" ht="60" x14ac:dyDescent="0.25">
      <c r="A51" s="264" t="s">
        <v>304</v>
      </c>
      <c r="B51" s="268" t="s">
        <v>303</v>
      </c>
      <c r="C51" s="265">
        <v>160000</v>
      </c>
      <c r="D51" s="267">
        <f>C51*0.7</f>
        <v>112000</v>
      </c>
      <c r="E51" s="265">
        <f>L22</f>
        <v>172791.12</v>
      </c>
      <c r="F51" s="265">
        <f>E51*$K$76</f>
        <v>114208.10396573291</v>
      </c>
      <c r="G51" s="266">
        <v>1.0760000000000001</v>
      </c>
      <c r="H51" s="265">
        <f>E51*G51</f>
        <v>185923.24512000001</v>
      </c>
      <c r="I51" s="265">
        <f>F51*G51</f>
        <v>122887.91986712861</v>
      </c>
      <c r="J51" s="241"/>
      <c r="K51" s="276" t="s">
        <v>302</v>
      </c>
      <c r="L51" s="273">
        <v>4514</v>
      </c>
      <c r="M51" s="273">
        <f>L51</f>
        <v>4514</v>
      </c>
    </row>
    <row r="52" spans="1:13" ht="30" x14ac:dyDescent="0.25">
      <c r="A52" s="264" t="s">
        <v>301</v>
      </c>
      <c r="B52" s="268" t="s">
        <v>300</v>
      </c>
      <c r="C52" s="265"/>
      <c r="D52" s="267">
        <f>C52*0.7</f>
        <v>0</v>
      </c>
      <c r="E52" s="265">
        <v>0</v>
      </c>
      <c r="F52" s="265">
        <f>E52*$K$76</f>
        <v>0</v>
      </c>
      <c r="G52" s="266">
        <v>1.0760000000000001</v>
      </c>
      <c r="H52" s="265">
        <f>E52*G52</f>
        <v>0</v>
      </c>
      <c r="I52" s="265">
        <f>F52*G52</f>
        <v>0</v>
      </c>
      <c r="J52" s="241"/>
      <c r="K52" s="276" t="s">
        <v>299</v>
      </c>
      <c r="L52" s="273">
        <v>15491.73</v>
      </c>
      <c r="M52" s="273">
        <f>L52</f>
        <v>15491.73</v>
      </c>
    </row>
    <row r="53" spans="1:13" ht="45" x14ac:dyDescent="0.25">
      <c r="A53" s="264" t="s">
        <v>298</v>
      </c>
      <c r="B53" s="268" t="s">
        <v>297</v>
      </c>
      <c r="C53" s="265"/>
      <c r="D53" s="267">
        <f>C53*0.7</f>
        <v>0</v>
      </c>
      <c r="E53" s="265">
        <v>0</v>
      </c>
      <c r="F53" s="265">
        <f>E53*$K$76</f>
        <v>0</v>
      </c>
      <c r="G53" s="266">
        <v>1.0760000000000001</v>
      </c>
      <c r="H53" s="265">
        <f>E53*G53</f>
        <v>0</v>
      </c>
      <c r="I53" s="265">
        <f>F53*G53</f>
        <v>0</v>
      </c>
      <c r="J53" s="241"/>
      <c r="K53" s="276" t="s">
        <v>296</v>
      </c>
      <c r="L53" s="273">
        <v>5700</v>
      </c>
      <c r="M53" s="273">
        <f>L53</f>
        <v>5700</v>
      </c>
    </row>
    <row r="54" spans="1:13" ht="45.75" thickBot="1" x14ac:dyDescent="0.3">
      <c r="A54" s="264" t="s">
        <v>295</v>
      </c>
      <c r="B54" s="268" t="s">
        <v>294</v>
      </c>
      <c r="C54" s="265"/>
      <c r="D54" s="267">
        <f>C54*0.7</f>
        <v>0</v>
      </c>
      <c r="E54" s="265">
        <v>0</v>
      </c>
      <c r="F54" s="265">
        <f>E54*$K$76</f>
        <v>0</v>
      </c>
      <c r="G54" s="266">
        <v>1.0760000000000001</v>
      </c>
      <c r="H54" s="265">
        <f>E54*G54</f>
        <v>0</v>
      </c>
      <c r="I54" s="265">
        <f>F54*G54</f>
        <v>0</v>
      </c>
      <c r="J54" s="241"/>
      <c r="K54" s="275" t="s">
        <v>293</v>
      </c>
      <c r="L54" s="274">
        <v>3949.11</v>
      </c>
      <c r="M54" s="273">
        <f>L54</f>
        <v>3949.11</v>
      </c>
    </row>
    <row r="55" spans="1:13" ht="75.75" thickBot="1" x14ac:dyDescent="0.3">
      <c r="A55" s="264" t="s">
        <v>292</v>
      </c>
      <c r="B55" s="268" t="s">
        <v>291</v>
      </c>
      <c r="C55" s="265"/>
      <c r="D55" s="267">
        <f>C55*0.7</f>
        <v>0</v>
      </c>
      <c r="E55" s="265">
        <v>0</v>
      </c>
      <c r="F55" s="265">
        <f>E55*$K$76</f>
        <v>0</v>
      </c>
      <c r="G55" s="266">
        <v>1.0760000000000001</v>
      </c>
      <c r="H55" s="265">
        <f>E55*G55</f>
        <v>0</v>
      </c>
      <c r="I55" s="265">
        <f>F55*G55</f>
        <v>0</v>
      </c>
      <c r="J55" s="241"/>
      <c r="K55" s="272" t="s">
        <v>290</v>
      </c>
      <c r="L55" s="271">
        <f>SUM(L12:L54)</f>
        <v>27403763.989999998</v>
      </c>
      <c r="M55" s="270">
        <f>SUM(M12:M54)</f>
        <v>27403763.989999998</v>
      </c>
    </row>
    <row r="56" spans="1:13" ht="65.25" customHeight="1" x14ac:dyDescent="0.25">
      <c r="A56" s="264" t="s">
        <v>289</v>
      </c>
      <c r="B56" s="268" t="s">
        <v>288</v>
      </c>
      <c r="C56" s="265"/>
      <c r="D56" s="267">
        <f>C56*0.7</f>
        <v>0</v>
      </c>
      <c r="E56" s="265">
        <f>L19+L20+L33+L29</f>
        <v>152119.64000000001</v>
      </c>
      <c r="F56" s="265">
        <f>E56*$K$76</f>
        <v>100545.07234139036</v>
      </c>
      <c r="G56" s="266">
        <v>1.0760000000000001</v>
      </c>
      <c r="H56" s="265">
        <f>E56*G56</f>
        <v>163680.73264000003</v>
      </c>
      <c r="I56" s="265">
        <f>F56*G56</f>
        <v>108186.49783933604</v>
      </c>
      <c r="J56" s="241"/>
      <c r="K56" s="241"/>
      <c r="L56" s="241"/>
    </row>
    <row r="57" spans="1:13" x14ac:dyDescent="0.25">
      <c r="A57" s="264" t="s">
        <v>287</v>
      </c>
      <c r="B57" s="268" t="s">
        <v>286</v>
      </c>
      <c r="C57" s="265">
        <v>4500</v>
      </c>
      <c r="D57" s="267">
        <f>C57*0.7</f>
        <v>3150</v>
      </c>
      <c r="E57" s="265">
        <f>L51</f>
        <v>4514</v>
      </c>
      <c r="F57" s="265">
        <f>E57*$K$76</f>
        <v>2983.5756681322418</v>
      </c>
      <c r="G57" s="266">
        <v>1.0760000000000001</v>
      </c>
      <c r="H57" s="265">
        <f>E57*G57</f>
        <v>4857.0640000000003</v>
      </c>
      <c r="I57" s="265">
        <f>F57*G57</f>
        <v>3210.3274189102926</v>
      </c>
      <c r="J57" s="241"/>
      <c r="K57" s="241"/>
      <c r="L57" s="241"/>
    </row>
    <row r="58" spans="1:13" ht="91.5" customHeight="1" x14ac:dyDescent="0.25">
      <c r="A58" s="264" t="s">
        <v>285</v>
      </c>
      <c r="B58" s="269" t="s">
        <v>284</v>
      </c>
      <c r="C58" s="265"/>
      <c r="D58" s="267">
        <f>C58*0.7</f>
        <v>0</v>
      </c>
      <c r="E58" s="265"/>
      <c r="F58" s="265">
        <f>E58*$K$76</f>
        <v>0</v>
      </c>
      <c r="G58" s="266">
        <v>1.0760000000000001</v>
      </c>
      <c r="H58" s="265">
        <f>E58*G58</f>
        <v>0</v>
      </c>
      <c r="I58" s="265">
        <f>F58*G58</f>
        <v>0</v>
      </c>
      <c r="J58" s="241"/>
      <c r="K58" s="241"/>
      <c r="L58" s="241"/>
    </row>
    <row r="59" spans="1:13" ht="45.75" customHeight="1" x14ac:dyDescent="0.25">
      <c r="A59" s="264" t="s">
        <v>283</v>
      </c>
      <c r="B59" s="268" t="s">
        <v>282</v>
      </c>
      <c r="C59" s="265"/>
      <c r="D59" s="267">
        <f>C59*0.7</f>
        <v>0</v>
      </c>
      <c r="E59" s="265">
        <v>0</v>
      </c>
      <c r="F59" s="265">
        <f>E59*$K$76</f>
        <v>0</v>
      </c>
      <c r="G59" s="266">
        <v>1.0760000000000001</v>
      </c>
      <c r="H59" s="265">
        <f>E59*G59</f>
        <v>0</v>
      </c>
      <c r="I59" s="265">
        <f>F59*G59</f>
        <v>0</v>
      </c>
      <c r="J59" s="241"/>
      <c r="K59" s="241"/>
      <c r="L59" s="241"/>
    </row>
    <row r="60" spans="1:13" ht="45" x14ac:dyDescent="0.25">
      <c r="A60" s="264" t="s">
        <v>281</v>
      </c>
      <c r="B60" s="268" t="s">
        <v>280</v>
      </c>
      <c r="C60" s="265"/>
      <c r="D60" s="267">
        <f>C60*0.7</f>
        <v>0</v>
      </c>
      <c r="E60" s="265">
        <v>0</v>
      </c>
      <c r="F60" s="265">
        <f>E60*$K$76</f>
        <v>0</v>
      </c>
      <c r="G60" s="266">
        <v>1.0760000000000001</v>
      </c>
      <c r="H60" s="265">
        <f>E60*G60</f>
        <v>0</v>
      </c>
      <c r="I60" s="265">
        <f>F60*G60</f>
        <v>0</v>
      </c>
      <c r="J60" s="241"/>
      <c r="K60" s="241"/>
      <c r="L60" s="241"/>
    </row>
    <row r="61" spans="1:13" ht="45" x14ac:dyDescent="0.25">
      <c r="A61" s="264" t="s">
        <v>279</v>
      </c>
      <c r="B61" s="268" t="s">
        <v>278</v>
      </c>
      <c r="C61" s="265">
        <v>70000</v>
      </c>
      <c r="D61" s="267">
        <f>C61*0.7</f>
        <v>49000</v>
      </c>
      <c r="E61" s="265">
        <f>L14+L46+L35</f>
        <v>76767.02</v>
      </c>
      <c r="F61" s="265">
        <f>E61*$K$76</f>
        <v>50739.967431772522</v>
      </c>
      <c r="G61" s="266">
        <v>1.0760000000000001</v>
      </c>
      <c r="H61" s="265">
        <f>E61*G61</f>
        <v>82601.313520000011</v>
      </c>
      <c r="I61" s="265">
        <f>F61*G61</f>
        <v>54596.204956587237</v>
      </c>
      <c r="J61" s="241"/>
      <c r="K61" s="241"/>
      <c r="L61" s="241"/>
    </row>
    <row r="62" spans="1:13" ht="33.75" customHeight="1" x14ac:dyDescent="0.25">
      <c r="A62" s="264" t="s">
        <v>277</v>
      </c>
      <c r="B62" s="268" t="s">
        <v>276</v>
      </c>
      <c r="C62" s="265"/>
      <c r="D62" s="267">
        <f>C62*0.7</f>
        <v>0</v>
      </c>
      <c r="E62" s="265">
        <f>L15+L16+L18</f>
        <v>158585.56</v>
      </c>
      <c r="F62" s="265">
        <f>E62*$K$76</f>
        <v>104818.79001619975</v>
      </c>
      <c r="G62" s="266">
        <v>1.0760000000000001</v>
      </c>
      <c r="H62" s="265">
        <f>E62*G62</f>
        <v>170638.06256000002</v>
      </c>
      <c r="I62" s="265">
        <f>F62*G62</f>
        <v>112785.01805743093</v>
      </c>
      <c r="J62" s="241"/>
      <c r="K62" s="241"/>
      <c r="L62" s="241"/>
    </row>
    <row r="63" spans="1:13" ht="60" x14ac:dyDescent="0.25">
      <c r="A63" s="264" t="s">
        <v>275</v>
      </c>
      <c r="B63" s="268" t="s">
        <v>274</v>
      </c>
      <c r="C63" s="265"/>
      <c r="D63" s="267">
        <f>C63*0.7</f>
        <v>0</v>
      </c>
      <c r="E63" s="265">
        <v>0</v>
      </c>
      <c r="F63" s="265">
        <f>E63*$K$76</f>
        <v>0</v>
      </c>
      <c r="G63" s="266">
        <v>1.0760000000000001</v>
      </c>
      <c r="H63" s="265">
        <f>E63*G63</f>
        <v>0</v>
      </c>
      <c r="I63" s="265">
        <f>F63*G63</f>
        <v>0</v>
      </c>
      <c r="J63" s="241"/>
      <c r="K63" s="241"/>
      <c r="L63" s="241"/>
    </row>
    <row r="64" spans="1:13" ht="45" x14ac:dyDescent="0.25">
      <c r="A64" s="264" t="s">
        <v>273</v>
      </c>
      <c r="B64" s="268" t="s">
        <v>272</v>
      </c>
      <c r="C64" s="265"/>
      <c r="D64" s="267">
        <f>C64*0.7</f>
        <v>0</v>
      </c>
      <c r="E64" s="265">
        <v>0</v>
      </c>
      <c r="F64" s="265">
        <f>E64*$K$76</f>
        <v>0</v>
      </c>
      <c r="G64" s="266">
        <v>1.0760000000000001</v>
      </c>
      <c r="H64" s="265">
        <f>E64*G64</f>
        <v>0</v>
      </c>
      <c r="I64" s="265">
        <f>F64*G64</f>
        <v>0</v>
      </c>
      <c r="J64" s="241"/>
      <c r="K64" s="241"/>
      <c r="L64" s="241"/>
    </row>
    <row r="65" spans="1:12" x14ac:dyDescent="0.25">
      <c r="A65" s="264" t="s">
        <v>271</v>
      </c>
      <c r="B65" s="268" t="s">
        <v>270</v>
      </c>
      <c r="C65" s="265">
        <v>2000</v>
      </c>
      <c r="D65" s="267">
        <f>C65*0.7</f>
        <v>1400</v>
      </c>
      <c r="E65" s="265">
        <f>L40</f>
        <v>2949</v>
      </c>
      <c r="F65" s="265">
        <f>E65*$K$76</f>
        <v>1949.1724956406692</v>
      </c>
      <c r="G65" s="266">
        <v>1.0760000000000001</v>
      </c>
      <c r="H65" s="265">
        <f>E65*G65</f>
        <v>3173.1240000000003</v>
      </c>
      <c r="I65" s="265">
        <f>F65*G65</f>
        <v>2097.3096053093604</v>
      </c>
      <c r="J65" s="241"/>
      <c r="K65" s="241"/>
      <c r="L65" s="241"/>
    </row>
    <row r="66" spans="1:12" ht="45" x14ac:dyDescent="0.25">
      <c r="A66" s="264" t="s">
        <v>269</v>
      </c>
      <c r="B66" s="268" t="s">
        <v>268</v>
      </c>
      <c r="C66" s="265"/>
      <c r="D66" s="267">
        <f>C66*0.7</f>
        <v>0</v>
      </c>
      <c r="E66" s="265">
        <v>0</v>
      </c>
      <c r="F66" s="265">
        <f>E66*$K$76</f>
        <v>0</v>
      </c>
      <c r="G66" s="266">
        <v>1.0760000000000001</v>
      </c>
      <c r="H66" s="265">
        <f>E66*G66</f>
        <v>0</v>
      </c>
      <c r="I66" s="265">
        <f>F66*G66</f>
        <v>0</v>
      </c>
      <c r="J66" s="241"/>
      <c r="K66" s="241"/>
      <c r="L66" s="241"/>
    </row>
    <row r="67" spans="1:12" ht="90" x14ac:dyDescent="0.25">
      <c r="A67" s="264" t="s">
        <v>267</v>
      </c>
      <c r="B67" s="268" t="s">
        <v>266</v>
      </c>
      <c r="C67" s="265">
        <v>300000</v>
      </c>
      <c r="D67" s="267">
        <f>C67*0.7</f>
        <v>210000</v>
      </c>
      <c r="E67" s="265">
        <f>L45</f>
        <v>307681.34000000003</v>
      </c>
      <c r="F67" s="265">
        <f>E67*$K$76</f>
        <v>203365.21035939822</v>
      </c>
      <c r="G67" s="266">
        <v>1.0760000000000001</v>
      </c>
      <c r="H67" s="265">
        <f>E67*G67</f>
        <v>331065.12184000004</v>
      </c>
      <c r="I67" s="265">
        <f>F67*G67</f>
        <v>218820.96634671249</v>
      </c>
      <c r="J67" s="241"/>
      <c r="K67" s="241"/>
      <c r="L67" s="241"/>
    </row>
    <row r="68" spans="1:12" ht="45" x14ac:dyDescent="0.25">
      <c r="A68" s="264" t="s">
        <v>265</v>
      </c>
      <c r="B68" s="268" t="s">
        <v>264</v>
      </c>
      <c r="C68" s="265"/>
      <c r="D68" s="267">
        <f>C68*0.7</f>
        <v>0</v>
      </c>
      <c r="E68" s="265"/>
      <c r="F68" s="265">
        <f>E68*$K$76</f>
        <v>0</v>
      </c>
      <c r="G68" s="266">
        <v>1.0760000000000001</v>
      </c>
      <c r="H68" s="265">
        <f>E68*G68</f>
        <v>0</v>
      </c>
      <c r="I68" s="265">
        <f>F68*G68</f>
        <v>0</v>
      </c>
      <c r="J68" s="241"/>
      <c r="K68" s="241"/>
      <c r="L68" s="241"/>
    </row>
    <row r="69" spans="1:12" ht="19.5" customHeight="1" x14ac:dyDescent="0.25">
      <c r="A69" s="264" t="s">
        <v>263</v>
      </c>
      <c r="B69" s="268" t="s">
        <v>262</v>
      </c>
      <c r="C69" s="265">
        <v>10000</v>
      </c>
      <c r="D69" s="267">
        <f>C69*0.7</f>
        <v>7000</v>
      </c>
      <c r="E69" s="265">
        <f>L25</f>
        <v>9668.61</v>
      </c>
      <c r="F69" s="265">
        <f>E69*$K$76</f>
        <v>6390.5692380726796</v>
      </c>
      <c r="G69" s="266">
        <v>1.0760000000000001</v>
      </c>
      <c r="H69" s="265">
        <f>E69*G69</f>
        <v>10403.424360000001</v>
      </c>
      <c r="I69" s="265">
        <f>F69*G69</f>
        <v>6876.2525001662034</v>
      </c>
      <c r="J69" s="241"/>
      <c r="K69" s="241"/>
      <c r="L69" s="241"/>
    </row>
    <row r="70" spans="1:12" ht="45" x14ac:dyDescent="0.25">
      <c r="A70" s="264" t="s">
        <v>261</v>
      </c>
      <c r="B70" s="268" t="s">
        <v>260</v>
      </c>
      <c r="C70" s="265">
        <v>5000</v>
      </c>
      <c r="D70" s="267">
        <f>C70*0.7</f>
        <v>3500</v>
      </c>
      <c r="E70" s="265">
        <f>L23</f>
        <v>4930</v>
      </c>
      <c r="F70" s="265">
        <f>E70*$K$76</f>
        <v>3258.5352334718546</v>
      </c>
      <c r="G70" s="266">
        <v>1.0760000000000001</v>
      </c>
      <c r="H70" s="265">
        <f>E70*G70</f>
        <v>5304.68</v>
      </c>
      <c r="I70" s="265">
        <f>F70*G70</f>
        <v>3506.1839112157159</v>
      </c>
      <c r="J70" s="241"/>
      <c r="K70" s="241"/>
      <c r="L70" s="241"/>
    </row>
    <row r="71" spans="1:12" ht="60" x14ac:dyDescent="0.25">
      <c r="A71" s="264" t="s">
        <v>259</v>
      </c>
      <c r="B71" s="268" t="s">
        <v>258</v>
      </c>
      <c r="C71" s="265"/>
      <c r="D71" s="267">
        <f>C71*0.7</f>
        <v>0</v>
      </c>
      <c r="E71" s="265">
        <v>0</v>
      </c>
      <c r="F71" s="265">
        <f>E71*$K$76</f>
        <v>0</v>
      </c>
      <c r="G71" s="266">
        <v>1.0760000000000001</v>
      </c>
      <c r="H71" s="265">
        <f>E71*G71</f>
        <v>0</v>
      </c>
      <c r="I71" s="265">
        <f>F71*G71</f>
        <v>0</v>
      </c>
      <c r="J71" s="241"/>
      <c r="K71" s="241"/>
      <c r="L71" s="241"/>
    </row>
    <row r="72" spans="1:12" x14ac:dyDescent="0.25">
      <c r="A72" s="264" t="s">
        <v>257</v>
      </c>
      <c r="B72" s="263" t="s">
        <v>256</v>
      </c>
      <c r="C72" s="260">
        <f>SUM(C73:C74)</f>
        <v>725000</v>
      </c>
      <c r="D72" s="262">
        <v>0</v>
      </c>
      <c r="E72" s="260">
        <f>SUM(E73:E74)</f>
        <v>721473.3899999999</v>
      </c>
      <c r="F72" s="260">
        <f>SUM(F73:F74)</f>
        <v>0</v>
      </c>
      <c r="G72" s="260"/>
      <c r="H72" s="260">
        <f>SUM(H73:H74)</f>
        <v>776305.36763999995</v>
      </c>
      <c r="I72" s="260">
        <f>SUM(I73:I74)</f>
        <v>0</v>
      </c>
      <c r="J72" s="241"/>
      <c r="K72" s="241"/>
      <c r="L72" s="241"/>
    </row>
    <row r="73" spans="1:12" x14ac:dyDescent="0.25">
      <c r="A73" s="264"/>
      <c r="B73" s="263" t="s">
        <v>255</v>
      </c>
      <c r="C73" s="260">
        <v>720000</v>
      </c>
      <c r="D73" s="262">
        <v>0</v>
      </c>
      <c r="E73" s="260">
        <f>L17+L39+L43+L44+L49</f>
        <v>716120.42999999993</v>
      </c>
      <c r="F73" s="260">
        <v>0</v>
      </c>
      <c r="G73" s="261">
        <v>1.0760000000000001</v>
      </c>
      <c r="H73" s="260">
        <f>E73*G73</f>
        <v>770545.58267999999</v>
      </c>
      <c r="I73" s="260">
        <f>F73*G73</f>
        <v>0</v>
      </c>
      <c r="J73" s="241"/>
      <c r="K73" s="241"/>
      <c r="L73" s="241"/>
    </row>
    <row r="74" spans="1:12" x14ac:dyDescent="0.25">
      <c r="A74" s="264"/>
      <c r="B74" s="263" t="s">
        <v>254</v>
      </c>
      <c r="C74" s="260">
        <v>5000</v>
      </c>
      <c r="D74" s="262">
        <v>0</v>
      </c>
      <c r="E74" s="260">
        <f>L41</f>
        <v>5352.96</v>
      </c>
      <c r="F74" s="260">
        <v>0</v>
      </c>
      <c r="G74" s="261">
        <v>1.0760000000000001</v>
      </c>
      <c r="H74" s="260">
        <f>E74*G74</f>
        <v>5759.78496</v>
      </c>
      <c r="I74" s="260">
        <f>F74*G74</f>
        <v>0</v>
      </c>
      <c r="J74" s="241"/>
      <c r="K74" s="241"/>
      <c r="L74" s="241"/>
    </row>
    <row r="75" spans="1:12" ht="15.75" thickBot="1" x14ac:dyDescent="0.3">
      <c r="A75" s="259" t="s">
        <v>132</v>
      </c>
      <c r="B75" s="258"/>
      <c r="C75" s="257">
        <f>C46+C37+C36+C32+C28+C22+C21+C18+C13+C12+C11</f>
        <v>26782951.77</v>
      </c>
      <c r="D75" s="257">
        <f>D46+D37+D36+D32+D28+D22+D21+D18+D13+D12+D11</f>
        <v>18730566.239</v>
      </c>
      <c r="E75" s="257">
        <f>E46+E37+E36+E32+E28+E22+E21+E18+E13+E12+E11</f>
        <v>27403763.990000002</v>
      </c>
      <c r="F75" s="257">
        <f>F46+F37+F36+F32+F28+F22+F21+F18+F13+F12+F11</f>
        <v>17622720.755611651</v>
      </c>
      <c r="G75" s="257"/>
      <c r="H75" s="257">
        <f>H46+H37+H36+H32+H28+H22+H21+H18+H13+H12+H11</f>
        <v>29575344.069720007</v>
      </c>
      <c r="I75" s="257">
        <f>I46+I37+I36+I32+I28+I22+I21+I18+I13+I12+I11</f>
        <v>19020802.966049273</v>
      </c>
      <c r="J75" s="251"/>
      <c r="K75" s="251"/>
      <c r="L75" s="251"/>
    </row>
    <row r="76" spans="1:12" ht="44.25" customHeight="1" x14ac:dyDescent="0.25">
      <c r="A76" s="256" t="s">
        <v>253</v>
      </c>
      <c r="B76" s="255"/>
      <c r="C76" s="254">
        <v>15000000</v>
      </c>
      <c r="D76" s="254">
        <v>10500000</v>
      </c>
      <c r="E76" s="253">
        <f>'[1]11 ОПР'!E67</f>
        <v>14777390.9</v>
      </c>
      <c r="F76" s="253">
        <f>'23 труд'!L11</f>
        <v>9767271.583455652</v>
      </c>
      <c r="G76" s="254"/>
      <c r="H76" s="253">
        <f>'23 труд'!Q17</f>
        <v>17174386.866239972</v>
      </c>
      <c r="I76" s="253">
        <f>'23 труд'!Q11</f>
        <v>11648621.558119986</v>
      </c>
      <c r="J76" s="251" t="s">
        <v>252</v>
      </c>
      <c r="K76" s="252">
        <f>F76/E76</f>
        <v>0.66096049360483866</v>
      </c>
      <c r="L76" s="251"/>
    </row>
    <row r="77" spans="1:12" ht="34.5" customHeight="1" x14ac:dyDescent="0.25">
      <c r="A77" s="250" t="s">
        <v>251</v>
      </c>
      <c r="B77" s="249"/>
      <c r="C77" s="248">
        <f>C75/C76</f>
        <v>1.7855301180000001</v>
      </c>
      <c r="D77" s="248">
        <f>D75/D76</f>
        <v>1.7838634513333333</v>
      </c>
      <c r="E77" s="248">
        <f>E75/E76</f>
        <v>1.8544385930807312</v>
      </c>
      <c r="F77" s="248">
        <f>F75/F76</f>
        <v>1.8042623884301523</v>
      </c>
      <c r="G77" s="248"/>
      <c r="H77" s="248">
        <f>H75/H76</f>
        <v>1.7220611309191385</v>
      </c>
      <c r="I77" s="248">
        <f>I75/I76</f>
        <v>1.6328801542007612</v>
      </c>
      <c r="J77" s="247"/>
      <c r="K77" s="247"/>
      <c r="L77" s="247"/>
    </row>
    <row r="78" spans="1:12" ht="19.5" customHeight="1" x14ac:dyDescent="0.25">
      <c r="A78" s="244"/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</row>
    <row r="79" spans="1:12" ht="30.75" customHeight="1" x14ac:dyDescent="0.25">
      <c r="A79" s="7" t="s">
        <v>17</v>
      </c>
      <c r="B79" s="7"/>
      <c r="C79" s="166"/>
      <c r="D79" s="166"/>
      <c r="E79" s="166"/>
      <c r="F79" s="7" t="s">
        <v>250</v>
      </c>
      <c r="G79" s="7"/>
      <c r="H79" s="7"/>
      <c r="I79" s="7"/>
      <c r="J79" s="244"/>
      <c r="K79" s="244"/>
      <c r="L79" s="244"/>
    </row>
    <row r="80" spans="1:12" ht="18.75" customHeight="1" x14ac:dyDescent="0.25">
      <c r="A80" s="30" t="s">
        <v>249</v>
      </c>
      <c r="B80" s="1"/>
      <c r="C80" s="165"/>
      <c r="E80" s="33"/>
      <c r="F80" s="30" t="s">
        <v>248</v>
      </c>
      <c r="G80" s="30"/>
      <c r="H80" s="30"/>
      <c r="I80" s="30"/>
      <c r="J80" s="244"/>
      <c r="K80" s="244"/>
      <c r="L80" s="244"/>
    </row>
    <row r="81" spans="1:12" ht="16.5" customHeight="1" x14ac:dyDescent="0.25">
      <c r="A81" s="30" t="s">
        <v>247</v>
      </c>
      <c r="B81" s="1"/>
      <c r="C81" s="165"/>
      <c r="E81" s="33"/>
      <c r="F81" s="30" t="s">
        <v>246</v>
      </c>
      <c r="G81" s="1"/>
      <c r="H81" s="30"/>
      <c r="J81" s="244"/>
      <c r="K81" s="244"/>
      <c r="L81" s="244"/>
    </row>
    <row r="82" spans="1:12" ht="22.5" customHeight="1" x14ac:dyDescent="0.25">
      <c r="A82" s="35" t="s">
        <v>126</v>
      </c>
      <c r="B82" s="35"/>
      <c r="C82" s="35"/>
      <c r="E82" s="33"/>
      <c r="F82" s="18" t="s">
        <v>126</v>
      </c>
      <c r="G82" s="18"/>
      <c r="H82" s="18"/>
      <c r="J82" s="244"/>
      <c r="K82" s="244"/>
      <c r="L82" s="244"/>
    </row>
    <row r="83" spans="1:12" ht="25.5" customHeight="1" x14ac:dyDescent="0.25">
      <c r="A83" s="244"/>
      <c r="B83" s="244"/>
      <c r="C83" s="244"/>
      <c r="D83" s="244"/>
      <c r="E83" s="244"/>
      <c r="F83" s="244"/>
      <c r="G83" s="244"/>
      <c r="H83" s="244"/>
      <c r="I83" s="244"/>
      <c r="J83" s="244"/>
      <c r="K83" s="244"/>
      <c r="L83" s="244"/>
    </row>
    <row r="84" spans="1:12" ht="100.15" customHeight="1" x14ac:dyDescent="0.25">
      <c r="A84" s="245" t="s">
        <v>245</v>
      </c>
      <c r="B84" s="246"/>
      <c r="C84" s="246"/>
      <c r="D84" s="246"/>
      <c r="E84" s="246"/>
      <c r="F84" s="246"/>
      <c r="G84" s="246"/>
      <c r="H84" s="246"/>
      <c r="I84" s="246"/>
      <c r="J84" s="244" t="s">
        <v>244</v>
      </c>
      <c r="K84" s="244"/>
      <c r="L84" s="244"/>
    </row>
    <row r="85" spans="1:12" ht="29.25" customHeight="1" x14ac:dyDescent="0.25">
      <c r="A85" s="245" t="s">
        <v>243</v>
      </c>
      <c r="B85" s="245"/>
      <c r="C85" s="245"/>
      <c r="D85" s="245"/>
      <c r="E85" s="245"/>
      <c r="F85" s="245"/>
      <c r="G85" s="245"/>
      <c r="H85" s="245"/>
      <c r="I85" s="245"/>
      <c r="J85" s="244"/>
      <c r="K85" s="244"/>
      <c r="L85" s="244"/>
    </row>
    <row r="86" spans="1:12" ht="17.45" customHeight="1" x14ac:dyDescent="0.25">
      <c r="A86" s="25" t="s">
        <v>242</v>
      </c>
      <c r="B86" s="25"/>
      <c r="C86" s="25"/>
      <c r="D86" s="25"/>
      <c r="E86" s="25"/>
      <c r="F86" s="25"/>
      <c r="G86" s="25"/>
      <c r="H86" s="25"/>
      <c r="I86" s="25"/>
      <c r="J86" s="244"/>
      <c r="K86" s="244"/>
      <c r="L86" s="244"/>
    </row>
    <row r="87" spans="1:12" ht="93" customHeight="1" x14ac:dyDescent="0.25">
      <c r="A87" s="25" t="s">
        <v>241</v>
      </c>
      <c r="B87" s="25"/>
      <c r="C87" s="25"/>
      <c r="D87" s="25"/>
      <c r="E87" s="25"/>
      <c r="F87" s="25"/>
      <c r="G87" s="25"/>
      <c r="H87" s="25"/>
      <c r="I87" s="25"/>
      <c r="J87" s="244"/>
      <c r="K87" s="244"/>
      <c r="L87" s="244"/>
    </row>
    <row r="88" spans="1:12" ht="16.899999999999999" customHeight="1" x14ac:dyDescent="0.25">
      <c r="A88" s="25" t="s">
        <v>240</v>
      </c>
      <c r="B88" s="25"/>
      <c r="C88" s="25"/>
      <c r="D88" s="25"/>
      <c r="E88" s="25"/>
      <c r="F88" s="25"/>
      <c r="G88" s="25"/>
      <c r="H88" s="25"/>
      <c r="I88" s="25"/>
      <c r="J88" s="244"/>
      <c r="K88" s="244"/>
      <c r="L88" s="244"/>
    </row>
    <row r="89" spans="1:12" ht="18.75" customHeight="1" x14ac:dyDescent="0.25">
      <c r="A89" s="243" t="s">
        <v>239</v>
      </c>
      <c r="B89" s="243"/>
      <c r="C89" s="243"/>
      <c r="D89" s="243"/>
      <c r="E89" s="243"/>
      <c r="F89" s="243"/>
      <c r="G89" s="243"/>
      <c r="H89" s="243"/>
      <c r="I89" s="243"/>
      <c r="J89" s="241"/>
      <c r="K89" s="241"/>
      <c r="L89" s="241"/>
    </row>
    <row r="90" spans="1:12" ht="15" customHeight="1" x14ac:dyDescent="0.25">
      <c r="A90" s="242"/>
      <c r="B90" s="242"/>
      <c r="C90" s="242"/>
      <c r="D90" s="242"/>
      <c r="E90" s="242"/>
      <c r="F90" s="242"/>
      <c r="G90" s="242"/>
      <c r="H90" s="242"/>
      <c r="I90" s="242"/>
      <c r="J90" s="241"/>
      <c r="K90" s="241"/>
      <c r="L90" s="241"/>
    </row>
    <row r="91" spans="1:12" ht="18" customHeight="1" x14ac:dyDescent="0.25">
      <c r="A91" s="10" t="s">
        <v>1</v>
      </c>
      <c r="B91" s="10"/>
      <c r="C91" s="10"/>
      <c r="D91" s="10"/>
      <c r="E91" s="10"/>
      <c r="F91" s="10"/>
      <c r="G91" s="10"/>
      <c r="H91" s="10"/>
      <c r="I91" s="10"/>
    </row>
    <row r="92" spans="1:12" ht="29.25" customHeight="1" x14ac:dyDescent="0.25">
      <c r="B92" s="240" t="s">
        <v>238</v>
      </c>
      <c r="C92" s="240"/>
      <c r="D92" s="240"/>
      <c r="E92" s="240"/>
      <c r="F92" s="240"/>
      <c r="G92" s="240"/>
      <c r="H92" s="240"/>
      <c r="I92" s="240"/>
    </row>
    <row r="93" spans="1:12" x14ac:dyDescent="0.25">
      <c r="A93" s="33"/>
      <c r="B93" s="143"/>
      <c r="C93" s="143"/>
      <c r="D93" s="33"/>
      <c r="E93" s="33"/>
    </row>
    <row r="94" spans="1:12" ht="15" customHeight="1" x14ac:dyDescent="0.25">
      <c r="A94" s="33"/>
      <c r="B94" s="23"/>
      <c r="C94" s="23"/>
      <c r="D94" s="33"/>
      <c r="E94" s="33"/>
    </row>
    <row r="95" spans="1:12" ht="16.5" customHeight="1" x14ac:dyDescent="0.25">
      <c r="A95" s="33"/>
      <c r="D95" s="33"/>
      <c r="E95" s="33"/>
    </row>
    <row r="96" spans="1:12" ht="29.25" customHeight="1" x14ac:dyDescent="0.25">
      <c r="A96" s="34"/>
      <c r="D96" s="145"/>
      <c r="E96" s="33"/>
    </row>
    <row r="97" spans="1:6" ht="20.25" customHeight="1" x14ac:dyDescent="0.25">
      <c r="A97" s="237"/>
      <c r="D97" s="238"/>
      <c r="E97" s="22"/>
    </row>
    <row r="98" spans="1:6" x14ac:dyDescent="0.25">
      <c r="A98" s="239"/>
      <c r="D98" s="238"/>
      <c r="E98" s="34"/>
    </row>
    <row r="99" spans="1:6" x14ac:dyDescent="0.25">
      <c r="A99" s="34"/>
      <c r="D99" s="238"/>
      <c r="E99" s="237"/>
      <c r="F99" s="236"/>
    </row>
    <row r="100" spans="1:6" x14ac:dyDescent="0.25">
      <c r="B100" s="235"/>
      <c r="C100" s="234"/>
      <c r="D100" s="141"/>
      <c r="E100" s="139"/>
    </row>
    <row r="107" spans="1:6" x14ac:dyDescent="0.25">
      <c r="B107" s="233"/>
    </row>
  </sheetData>
  <mergeCells count="29">
    <mergeCell ref="A82:C82"/>
    <mergeCell ref="F82:H82"/>
    <mergeCell ref="A85:I85"/>
    <mergeCell ref="A91:I91"/>
    <mergeCell ref="B92:I92"/>
    <mergeCell ref="A77:B77"/>
    <mergeCell ref="A89:I89"/>
    <mergeCell ref="A84:I84"/>
    <mergeCell ref="A86:I86"/>
    <mergeCell ref="A88:I88"/>
    <mergeCell ref="A87:I87"/>
    <mergeCell ref="A79:B79"/>
    <mergeCell ref="F79:I79"/>
    <mergeCell ref="H7:I7"/>
    <mergeCell ref="A3:I3"/>
    <mergeCell ref="A4:I4"/>
    <mergeCell ref="K7:M7"/>
    <mergeCell ref="L8:M8"/>
    <mergeCell ref="L9:M9"/>
    <mergeCell ref="A75:B75"/>
    <mergeCell ref="A76:B76"/>
    <mergeCell ref="K1:L1"/>
    <mergeCell ref="A7:A9"/>
    <mergeCell ref="B7:B9"/>
    <mergeCell ref="C7:F7"/>
    <mergeCell ref="G7:G9"/>
    <mergeCell ref="C8:D8"/>
    <mergeCell ref="E8:F8"/>
    <mergeCell ref="H8:I8"/>
  </mergeCells>
  <printOptions horizontalCentered="1"/>
  <pageMargins left="0.25" right="0.25" top="0.75" bottom="0.75" header="0.3" footer="0.3"/>
  <pageSetup paperSize="9" scale="17" fitToWidth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B3E4E-3CA1-4889-8BA3-F1F419D7C271}">
  <sheetPr>
    <pageSetUpPr fitToPage="1"/>
  </sheetPr>
  <dimension ref="A1:T58"/>
  <sheetViews>
    <sheetView tabSelected="1" zoomScaleNormal="100" zoomScaleSheetLayoutView="110" workbookViewId="0">
      <selection activeCell="K7" sqref="K7"/>
    </sheetView>
  </sheetViews>
  <sheetFormatPr defaultColWidth="9.140625" defaultRowHeight="15" x14ac:dyDescent="0.25"/>
  <cols>
    <col min="1" max="1" width="4.5703125" style="320" customWidth="1"/>
    <col min="2" max="2" width="13.140625" style="320" customWidth="1"/>
    <col min="3" max="3" width="12.42578125" style="320" customWidth="1"/>
    <col min="4" max="4" width="9" style="320" customWidth="1"/>
    <col min="5" max="5" width="9.85546875" style="320" customWidth="1"/>
    <col min="6" max="6" width="9.7109375" style="320" customWidth="1"/>
    <col min="7" max="7" width="15.28515625" style="320" customWidth="1"/>
    <col min="8" max="8" width="10.85546875" style="320" customWidth="1"/>
    <col min="9" max="9" width="9.28515625" style="320" customWidth="1"/>
    <col min="10" max="10" width="10.5703125" style="320" customWidth="1"/>
    <col min="11" max="11" width="12.5703125" style="320" customWidth="1"/>
    <col min="12" max="12" width="15" style="320" customWidth="1"/>
    <col min="13" max="13" width="12.5703125" style="320" customWidth="1"/>
    <col min="14" max="14" width="8.5703125" style="320" customWidth="1"/>
    <col min="15" max="15" width="9.85546875" style="320" customWidth="1"/>
    <col min="16" max="16" width="9.7109375" style="320" customWidth="1"/>
    <col min="17" max="17" width="15.140625" style="320" customWidth="1"/>
    <col min="18" max="18" width="12.85546875" style="139" bestFit="1" customWidth="1"/>
    <col min="19" max="20" width="12.7109375" style="139" bestFit="1" customWidth="1"/>
    <col min="21" max="16384" width="9.140625" style="139"/>
  </cols>
  <sheetData>
    <row r="1" spans="1:20" ht="15.75" x14ac:dyDescent="0.25">
      <c r="P1" s="139"/>
      <c r="Q1" s="355" t="s">
        <v>467</v>
      </c>
    </row>
    <row r="2" spans="1:20" ht="5.25" customHeight="1" x14ac:dyDescent="0.25">
      <c r="P2" s="139"/>
    </row>
    <row r="3" spans="1:20" ht="15.75" x14ac:dyDescent="0.25">
      <c r="A3" s="354" t="s">
        <v>466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</row>
    <row r="4" spans="1:20" ht="19.5" customHeight="1" x14ac:dyDescent="0.25"/>
    <row r="5" spans="1:20" ht="19.5" customHeight="1" x14ac:dyDescent="0.25">
      <c r="A5" s="351" t="s">
        <v>113</v>
      </c>
      <c r="B5" s="351" t="s">
        <v>465</v>
      </c>
      <c r="C5" s="352" t="s">
        <v>422</v>
      </c>
      <c r="D5" s="352"/>
      <c r="E5" s="352"/>
      <c r="F5" s="352"/>
      <c r="G5" s="352"/>
      <c r="H5" s="353"/>
      <c r="I5" s="353"/>
      <c r="J5" s="353"/>
      <c r="K5" s="353"/>
      <c r="L5" s="353"/>
      <c r="M5" s="352" t="s">
        <v>420</v>
      </c>
      <c r="N5" s="352"/>
      <c r="O5" s="352"/>
      <c r="P5" s="352"/>
      <c r="Q5" s="352"/>
    </row>
    <row r="6" spans="1:20" x14ac:dyDescent="0.25">
      <c r="A6" s="351"/>
      <c r="B6" s="351"/>
      <c r="C6" s="352" t="s">
        <v>94</v>
      </c>
      <c r="D6" s="352"/>
      <c r="E6" s="352"/>
      <c r="F6" s="352"/>
      <c r="G6" s="352"/>
      <c r="H6" s="352" t="s">
        <v>93</v>
      </c>
      <c r="I6" s="352"/>
      <c r="J6" s="352"/>
      <c r="K6" s="352"/>
      <c r="L6" s="352"/>
      <c r="M6" s="352"/>
      <c r="N6" s="352"/>
      <c r="O6" s="352"/>
      <c r="P6" s="352"/>
      <c r="Q6" s="352"/>
    </row>
    <row r="7" spans="1:20" ht="117" customHeight="1" x14ac:dyDescent="0.25">
      <c r="A7" s="351"/>
      <c r="B7" s="351"/>
      <c r="C7" s="350" t="s">
        <v>457</v>
      </c>
      <c r="D7" s="350" t="s">
        <v>464</v>
      </c>
      <c r="E7" s="350" t="s">
        <v>455</v>
      </c>
      <c r="F7" s="349" t="s">
        <v>463</v>
      </c>
      <c r="G7" s="87" t="s">
        <v>462</v>
      </c>
      <c r="H7" s="350" t="s">
        <v>461</v>
      </c>
      <c r="I7" s="350" t="s">
        <v>460</v>
      </c>
      <c r="J7" s="350" t="s">
        <v>455</v>
      </c>
      <c r="K7" s="349" t="s">
        <v>459</v>
      </c>
      <c r="L7" s="87" t="s">
        <v>458</v>
      </c>
      <c r="M7" s="350" t="s">
        <v>457</v>
      </c>
      <c r="N7" s="350" t="s">
        <v>456</v>
      </c>
      <c r="O7" s="350" t="s">
        <v>455</v>
      </c>
      <c r="P7" s="349" t="s">
        <v>454</v>
      </c>
      <c r="Q7" s="87" t="s">
        <v>453</v>
      </c>
    </row>
    <row r="8" spans="1:20" ht="14.25" customHeight="1" x14ac:dyDescent="0.25">
      <c r="A8" s="348">
        <v>1</v>
      </c>
      <c r="B8" s="348">
        <v>2</v>
      </c>
      <c r="C8" s="348">
        <v>3</v>
      </c>
      <c r="D8" s="348">
        <v>4</v>
      </c>
      <c r="E8" s="348">
        <v>5</v>
      </c>
      <c r="F8" s="348">
        <v>6</v>
      </c>
      <c r="G8" s="347">
        <v>7</v>
      </c>
      <c r="H8" s="348">
        <v>8</v>
      </c>
      <c r="I8" s="348">
        <v>9</v>
      </c>
      <c r="J8" s="348">
        <v>10</v>
      </c>
      <c r="K8" s="348">
        <v>11</v>
      </c>
      <c r="L8" s="347">
        <v>12</v>
      </c>
      <c r="M8" s="348">
        <v>13</v>
      </c>
      <c r="N8" s="348">
        <v>14</v>
      </c>
      <c r="O8" s="348">
        <v>15</v>
      </c>
      <c r="P8" s="348">
        <v>16</v>
      </c>
      <c r="Q8" s="347">
        <v>17</v>
      </c>
    </row>
    <row r="9" spans="1:20" ht="12.75" customHeight="1" x14ac:dyDescent="0.25">
      <c r="A9" s="58" t="s">
        <v>74</v>
      </c>
      <c r="B9" s="58" t="s">
        <v>452</v>
      </c>
      <c r="C9" s="341">
        <v>24.4</v>
      </c>
      <c r="D9" s="58">
        <v>183.76</v>
      </c>
      <c r="E9" s="340">
        <v>1004</v>
      </c>
      <c r="F9" s="339">
        <f>C9*E9</f>
        <v>24497.599999999999</v>
      </c>
      <c r="G9" s="339">
        <f>D9*F9</f>
        <v>4501678.9759999998</v>
      </c>
      <c r="H9" s="339">
        <v>24.4</v>
      </c>
      <c r="I9" s="346">
        <f>L9/J9/H9</f>
        <v>156.61889402454031</v>
      </c>
      <c r="J9" s="340">
        <v>1004</v>
      </c>
      <c r="K9" s="339">
        <f>H9*J9</f>
        <v>24497.599999999999</v>
      </c>
      <c r="L9" s="339">
        <f>'9д ОЗП'!I11*J9</f>
        <v>3836787.0182555788</v>
      </c>
      <c r="M9" s="341">
        <v>24.4</v>
      </c>
      <c r="N9" s="344">
        <v>199.93</v>
      </c>
      <c r="O9" s="340">
        <v>1700</v>
      </c>
      <c r="P9" s="339">
        <f>M9*O9</f>
        <v>41480</v>
      </c>
      <c r="Q9" s="339">
        <f>N9*P9</f>
        <v>8293096.4000000004</v>
      </c>
    </row>
    <row r="10" spans="1:20" x14ac:dyDescent="0.25">
      <c r="A10" s="58">
        <v>2</v>
      </c>
      <c r="B10" s="58" t="s">
        <v>451</v>
      </c>
      <c r="C10" s="341">
        <v>10.050000000000001</v>
      </c>
      <c r="D10" s="58">
        <v>183.76</v>
      </c>
      <c r="E10" s="340">
        <v>2560.2328201964569</v>
      </c>
      <c r="F10" s="339">
        <f>C10*E10</f>
        <v>25730.339842974394</v>
      </c>
      <c r="G10" s="339">
        <f>D10*F10</f>
        <v>4728207.2495449744</v>
      </c>
      <c r="H10" s="339">
        <v>10.050000000000001</v>
      </c>
      <c r="I10" s="58">
        <v>228.41</v>
      </c>
      <c r="J10" s="340">
        <v>2583.5032033911575</v>
      </c>
      <c r="K10" s="339">
        <f>H10*J10</f>
        <v>25964.207194081137</v>
      </c>
      <c r="L10" s="339">
        <f>I10*K10</f>
        <v>5930484.5652000727</v>
      </c>
      <c r="M10" s="341">
        <v>10.050000000000001</v>
      </c>
      <c r="N10" s="344">
        <v>199.93</v>
      </c>
      <c r="O10" s="340">
        <v>1670.0000015527753</v>
      </c>
      <c r="P10" s="339">
        <f>M10*O10</f>
        <v>16783.500015605394</v>
      </c>
      <c r="Q10" s="339">
        <f>N10*P10</f>
        <v>3355525.1581199863</v>
      </c>
    </row>
    <row r="11" spans="1:20" x14ac:dyDescent="0.25">
      <c r="A11" s="345" t="s">
        <v>450</v>
      </c>
      <c r="B11" s="345"/>
      <c r="C11" s="341"/>
      <c r="D11" s="58"/>
      <c r="E11" s="58"/>
      <c r="F11" s="339">
        <f>SUM(F9:F10)</f>
        <v>50227.939842974389</v>
      </c>
      <c r="G11" s="339">
        <f>SUM(G9:G10)</f>
        <v>9229886.2255449742</v>
      </c>
      <c r="H11" s="339"/>
      <c r="I11" s="58"/>
      <c r="J11" s="58"/>
      <c r="K11" s="339">
        <f>SUM(K9:K10)</f>
        <v>50461.807194081135</v>
      </c>
      <c r="L11" s="339">
        <f>SUM(L9:L10)</f>
        <v>9767271.583455652</v>
      </c>
      <c r="M11" s="339"/>
      <c r="N11" s="344"/>
      <c r="O11" s="339"/>
      <c r="P11" s="339">
        <f>SUM(P9:P10)</f>
        <v>58263.500015605394</v>
      </c>
      <c r="Q11" s="339">
        <f>SUM(Q9:Q10)</f>
        <v>11648621.558119986</v>
      </c>
      <c r="R11" s="338"/>
    </row>
    <row r="12" spans="1:20" ht="12.75" customHeight="1" x14ac:dyDescent="0.25">
      <c r="A12" s="58" t="s">
        <v>74</v>
      </c>
      <c r="B12" s="58" t="s">
        <v>449</v>
      </c>
      <c r="C12" s="341">
        <v>7.7</v>
      </c>
      <c r="D12" s="58">
        <v>183.76</v>
      </c>
      <c r="E12" s="340">
        <v>1600</v>
      </c>
      <c r="F12" s="339">
        <f>C12*E12</f>
        <v>12320</v>
      </c>
      <c r="G12" s="339">
        <f>D12*F12</f>
        <v>2263923.1999999997</v>
      </c>
      <c r="H12" s="339">
        <v>7.7</v>
      </c>
      <c r="I12" s="58">
        <v>176.46</v>
      </c>
      <c r="J12" s="340">
        <v>1500</v>
      </c>
      <c r="K12" s="339">
        <f>H12*J12</f>
        <v>11550</v>
      </c>
      <c r="L12" s="339">
        <f>I12*K12</f>
        <v>2038113</v>
      </c>
      <c r="M12" s="341">
        <v>7.7</v>
      </c>
      <c r="N12" s="344">
        <v>199.93</v>
      </c>
      <c r="O12" s="340">
        <v>1600</v>
      </c>
      <c r="P12" s="339">
        <f>M12*O12</f>
        <v>12320</v>
      </c>
      <c r="Q12" s="339">
        <f>N12*P12</f>
        <v>2463137.6</v>
      </c>
    </row>
    <row r="13" spans="1:20" ht="13.5" customHeight="1" x14ac:dyDescent="0.25">
      <c r="A13" s="58">
        <v>2</v>
      </c>
      <c r="B13" s="58" t="s">
        <v>448</v>
      </c>
      <c r="C13" s="341">
        <v>9.09</v>
      </c>
      <c r="D13" s="58">
        <v>183.76</v>
      </c>
      <c r="E13" s="340">
        <v>1894.3315384170003</v>
      </c>
      <c r="F13" s="339">
        <f>C13*E13</f>
        <v>17219.473684210534</v>
      </c>
      <c r="G13" s="339">
        <f>D13*F13</f>
        <v>3164250.4842105275</v>
      </c>
      <c r="H13" s="339">
        <v>9.09</v>
      </c>
      <c r="I13" s="58">
        <v>201.91900000000001</v>
      </c>
      <c r="J13" s="340">
        <v>1589.1943885289706</v>
      </c>
      <c r="K13" s="339">
        <f>H13*J13</f>
        <v>14445.776991728342</v>
      </c>
      <c r="L13" s="339">
        <f>I13*K13</f>
        <v>2916876.8443927951</v>
      </c>
      <c r="M13" s="341">
        <v>9.09</v>
      </c>
      <c r="N13" s="344">
        <v>199.93</v>
      </c>
      <c r="O13" s="340">
        <v>1650.0000017167652</v>
      </c>
      <c r="P13" s="339">
        <f>M13*O13</f>
        <v>14998.500015605396</v>
      </c>
      <c r="Q13" s="339">
        <f>N13*P13</f>
        <v>2998650.108119987</v>
      </c>
    </row>
    <row r="14" spans="1:20" ht="13.5" customHeight="1" x14ac:dyDescent="0.25">
      <c r="A14" s="58">
        <v>3</v>
      </c>
      <c r="B14" s="58" t="s">
        <v>447</v>
      </c>
      <c r="C14" s="341">
        <v>0.2</v>
      </c>
      <c r="D14" s="58">
        <v>183.76</v>
      </c>
      <c r="E14" s="340">
        <v>1500</v>
      </c>
      <c r="F14" s="339">
        <f>C14*E14</f>
        <v>300</v>
      </c>
      <c r="G14" s="339">
        <f>D14*F14</f>
        <v>55128</v>
      </c>
      <c r="H14" s="339">
        <v>0.2</v>
      </c>
      <c r="I14" s="58">
        <v>183.76</v>
      </c>
      <c r="J14" s="340">
        <v>1500</v>
      </c>
      <c r="K14" s="339">
        <f>H14*J14</f>
        <v>300</v>
      </c>
      <c r="L14" s="339">
        <f>I14*K14</f>
        <v>55128</v>
      </c>
      <c r="M14" s="341">
        <v>0.2</v>
      </c>
      <c r="N14" s="344">
        <v>199.93</v>
      </c>
      <c r="O14" s="340">
        <v>1600</v>
      </c>
      <c r="P14" s="339">
        <f>M14*O14</f>
        <v>320</v>
      </c>
      <c r="Q14" s="339">
        <f>N14*P14</f>
        <v>63977.600000000006</v>
      </c>
    </row>
    <row r="15" spans="1:20" ht="13.5" customHeight="1" x14ac:dyDescent="0.25">
      <c r="A15" s="58">
        <v>4</v>
      </c>
      <c r="B15" s="58" t="s">
        <v>446</v>
      </c>
      <c r="C15" s="341"/>
      <c r="D15" s="58"/>
      <c r="E15" s="340"/>
      <c r="F15" s="339"/>
      <c r="G15" s="339">
        <f>G16-G12-G13-G14</f>
        <v>286812.09024449857</v>
      </c>
      <c r="H15" s="341"/>
      <c r="I15" s="58"/>
      <c r="J15" s="340"/>
      <c r="K15" s="339"/>
      <c r="L15" s="339"/>
      <c r="M15" s="341"/>
      <c r="N15" s="344"/>
      <c r="O15" s="340"/>
      <c r="P15" s="339"/>
      <c r="Q15" s="339"/>
    </row>
    <row r="16" spans="1:20" ht="27" customHeight="1" x14ac:dyDescent="0.25">
      <c r="A16" s="343" t="s">
        <v>445</v>
      </c>
      <c r="B16" s="343"/>
      <c r="C16" s="341"/>
      <c r="D16" s="58"/>
      <c r="E16" s="340"/>
      <c r="F16" s="339">
        <f>SUM(F12:F14)</f>
        <v>29839.473684210534</v>
      </c>
      <c r="G16" s="339">
        <f>G17-G11</f>
        <v>5770113.7744550258</v>
      </c>
      <c r="H16" s="341"/>
      <c r="I16" s="58"/>
      <c r="J16" s="340"/>
      <c r="K16" s="339">
        <f>SUM(K12:K14)</f>
        <v>26295.776991728344</v>
      </c>
      <c r="L16" s="339">
        <f>SUM(L12:L14)</f>
        <v>5010117.8443927951</v>
      </c>
      <c r="M16" s="339"/>
      <c r="N16" s="339"/>
      <c r="O16" s="339"/>
      <c r="P16" s="339">
        <f>SUM(P12:P14)</f>
        <v>27638.500015605394</v>
      </c>
      <c r="Q16" s="339">
        <f>SUM(Q12:Q14)</f>
        <v>5525765.3081199862</v>
      </c>
      <c r="R16" s="338"/>
      <c r="S16" s="338"/>
      <c r="T16" s="338"/>
    </row>
    <row r="17" spans="1:20" ht="15" customHeight="1" x14ac:dyDescent="0.25">
      <c r="A17" s="342" t="s">
        <v>444</v>
      </c>
      <c r="B17" s="342"/>
      <c r="C17" s="341"/>
      <c r="D17" s="58"/>
      <c r="E17" s="340"/>
      <c r="F17" s="339">
        <f>F11+F16</f>
        <v>80067.413527184923</v>
      </c>
      <c r="G17" s="339">
        <v>15000000</v>
      </c>
      <c r="H17" s="341"/>
      <c r="I17" s="58"/>
      <c r="J17" s="340"/>
      <c r="K17" s="339">
        <f>K11+K16</f>
        <v>76757.584185809479</v>
      </c>
      <c r="L17" s="339">
        <f>L11+L16</f>
        <v>14777389.427848447</v>
      </c>
      <c r="M17" s="341"/>
      <c r="N17" s="339"/>
      <c r="O17" s="340"/>
      <c r="P17" s="339">
        <f>P11+P16</f>
        <v>85902.000031210788</v>
      </c>
      <c r="Q17" s="339">
        <f>Q11+Q16</f>
        <v>17174386.866239972</v>
      </c>
      <c r="R17" s="338"/>
      <c r="T17" s="338"/>
    </row>
    <row r="18" spans="1:20" ht="9.75" customHeight="1" x14ac:dyDescent="0.25">
      <c r="A18" s="330"/>
      <c r="B18" s="330"/>
      <c r="C18" s="328"/>
      <c r="D18" s="329"/>
      <c r="E18" s="329"/>
      <c r="F18" s="326"/>
      <c r="G18" s="326"/>
      <c r="H18" s="328"/>
      <c r="I18" s="329"/>
      <c r="J18" s="327"/>
      <c r="K18" s="326"/>
      <c r="L18" s="326"/>
      <c r="M18" s="328"/>
      <c r="N18" s="326"/>
      <c r="O18" s="327"/>
      <c r="P18" s="326"/>
      <c r="Q18" s="326"/>
    </row>
    <row r="19" spans="1:20" ht="9.75" customHeight="1" x14ac:dyDescent="0.25">
      <c r="A19" s="330"/>
      <c r="B19" s="330"/>
      <c r="C19" s="328"/>
      <c r="D19" s="329"/>
      <c r="E19" s="329"/>
      <c r="F19" s="326"/>
      <c r="G19" s="326"/>
      <c r="H19" s="328"/>
      <c r="I19" s="329"/>
      <c r="J19" s="327"/>
      <c r="K19" s="326"/>
      <c r="L19" s="326"/>
      <c r="M19" s="328"/>
      <c r="N19" s="326"/>
      <c r="O19" s="327"/>
      <c r="P19" s="326"/>
      <c r="Q19" s="326"/>
    </row>
    <row r="20" spans="1:20" ht="9.75" customHeight="1" x14ac:dyDescent="0.25">
      <c r="A20" s="330"/>
      <c r="B20" s="330"/>
      <c r="C20" s="328"/>
      <c r="D20" s="329"/>
      <c r="E20" s="329"/>
      <c r="F20" s="326"/>
      <c r="G20" s="326"/>
      <c r="H20" s="328"/>
      <c r="I20" s="329"/>
      <c r="J20" s="327"/>
      <c r="K20" s="326"/>
      <c r="L20" s="326"/>
      <c r="M20" s="337"/>
      <c r="N20" s="326"/>
      <c r="O20" s="327"/>
      <c r="P20" s="326"/>
      <c r="Q20" s="326"/>
    </row>
    <row r="21" spans="1:20" ht="9.75" customHeight="1" x14ac:dyDescent="0.25">
      <c r="A21" s="330"/>
      <c r="B21" s="330"/>
      <c r="C21" s="328"/>
      <c r="D21" s="329"/>
      <c r="E21" s="329"/>
      <c r="F21" s="326"/>
      <c r="G21" s="326"/>
      <c r="H21" s="328"/>
      <c r="I21" s="329"/>
      <c r="J21" s="327"/>
      <c r="K21" s="326"/>
      <c r="L21" s="326"/>
      <c r="M21" s="328"/>
      <c r="N21" s="326"/>
      <c r="O21" s="327"/>
      <c r="P21" s="326"/>
      <c r="Q21" s="326"/>
    </row>
    <row r="22" spans="1:20" ht="9.75" customHeight="1" x14ac:dyDescent="0.25">
      <c r="A22" s="330"/>
      <c r="B22" s="330"/>
      <c r="C22" s="328"/>
      <c r="D22" s="329"/>
      <c r="E22" s="329"/>
      <c r="F22" s="326"/>
      <c r="G22" s="326"/>
      <c r="H22" s="328"/>
      <c r="I22" s="329"/>
      <c r="J22" s="327"/>
      <c r="K22" s="326"/>
      <c r="L22" s="326"/>
      <c r="M22" s="328"/>
      <c r="N22" s="326"/>
      <c r="O22" s="327"/>
      <c r="P22" s="326"/>
      <c r="Q22" s="326"/>
    </row>
    <row r="23" spans="1:20" ht="27.6" customHeight="1" x14ac:dyDescent="0.25">
      <c r="C23" s="336" t="s">
        <v>17</v>
      </c>
      <c r="D23" s="336"/>
      <c r="E23" s="336"/>
      <c r="F23" s="336"/>
      <c r="G23" s="336"/>
      <c r="H23" s="335"/>
      <c r="I23" s="335"/>
      <c r="J23" s="329"/>
      <c r="K23" s="334" t="s">
        <v>443</v>
      </c>
      <c r="L23" s="334"/>
      <c r="M23" s="334"/>
      <c r="N23" s="334"/>
      <c r="O23" s="334"/>
      <c r="P23" s="333"/>
      <c r="Q23" s="333"/>
    </row>
    <row r="24" spans="1:20" x14ac:dyDescent="0.2">
      <c r="C24" s="30" t="s">
        <v>442</v>
      </c>
      <c r="D24" s="30"/>
      <c r="E24" s="33"/>
      <c r="F24" s="31"/>
      <c r="G24" s="31"/>
      <c r="H24" s="31"/>
      <c r="I24" s="332"/>
      <c r="J24" s="329"/>
      <c r="K24" s="30" t="s">
        <v>441</v>
      </c>
      <c r="L24" s="30"/>
      <c r="M24" s="33"/>
      <c r="N24" s="31"/>
      <c r="O24" s="31"/>
      <c r="P24" s="31"/>
    </row>
    <row r="25" spans="1:20" x14ac:dyDescent="0.2">
      <c r="C25" s="30" t="s">
        <v>440</v>
      </c>
      <c r="D25" s="30"/>
      <c r="E25" s="33"/>
      <c r="F25" s="23"/>
      <c r="G25" s="23"/>
      <c r="H25" s="23"/>
      <c r="I25" s="332"/>
      <c r="J25" s="329"/>
      <c r="K25" s="30" t="s">
        <v>439</v>
      </c>
      <c r="L25" s="30"/>
      <c r="M25" s="33"/>
      <c r="N25" s="23"/>
      <c r="O25" s="23"/>
      <c r="P25" s="23"/>
    </row>
    <row r="26" spans="1:20" ht="14.25" customHeight="1" x14ac:dyDescent="0.25">
      <c r="C26" s="331" t="s">
        <v>438</v>
      </c>
      <c r="D26" s="331"/>
      <c r="E26" s="331"/>
      <c r="F26" s="331"/>
      <c r="G26" s="331"/>
      <c r="H26" s="331"/>
      <c r="I26" s="329"/>
      <c r="J26" s="329"/>
      <c r="K26" s="331" t="s">
        <v>438</v>
      </c>
      <c r="L26" s="331"/>
      <c r="M26" s="331"/>
      <c r="N26" s="331"/>
      <c r="O26" s="331"/>
      <c r="P26" s="331"/>
    </row>
    <row r="27" spans="1:20" ht="12.75" customHeight="1" x14ac:dyDescent="0.25">
      <c r="A27" s="330"/>
      <c r="B27" s="330"/>
      <c r="C27" s="328"/>
      <c r="D27" s="329"/>
      <c r="E27" s="329"/>
      <c r="F27" s="326"/>
      <c r="G27" s="326"/>
      <c r="H27" s="328"/>
      <c r="I27" s="329"/>
      <c r="J27" s="327"/>
      <c r="K27" s="326"/>
      <c r="L27" s="326"/>
      <c r="M27" s="328"/>
      <c r="N27" s="326"/>
      <c r="O27" s="327"/>
      <c r="P27" s="326"/>
      <c r="Q27" s="326"/>
    </row>
    <row r="28" spans="1:20" ht="133.5" customHeight="1" x14ac:dyDescent="0.25">
      <c r="A28" s="25" t="s">
        <v>437</v>
      </c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</row>
    <row r="29" spans="1:20" ht="41.25" customHeight="1" x14ac:dyDescent="0.25">
      <c r="A29" s="25" t="s">
        <v>436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20" ht="29.25" customHeight="1" x14ac:dyDescent="0.25">
      <c r="A30" s="25" t="s">
        <v>435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20" ht="16.5" customHeight="1" x14ac:dyDescent="0.25">
      <c r="A31" s="324" t="s">
        <v>434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</row>
    <row r="32" spans="1:20" ht="96" customHeight="1" x14ac:dyDescent="0.25">
      <c r="A32" s="25" t="s">
        <v>433</v>
      </c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</row>
    <row r="33" spans="1:18" ht="16.5" customHeight="1" x14ac:dyDescent="0.25">
      <c r="A33" s="25" t="s">
        <v>432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8" ht="17.25" customHeight="1" x14ac:dyDescent="0.25">
      <c r="A34" s="25" t="s">
        <v>431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8" ht="16.5" customHeight="1" x14ac:dyDescent="0.25">
      <c r="A35" s="25" t="s">
        <v>430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8" ht="57.75" customHeight="1" x14ac:dyDescent="0.25">
      <c r="A36" s="25" t="s">
        <v>429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8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8" ht="16.5" customHeight="1" x14ac:dyDescent="0.25">
      <c r="A38" s="10" t="s">
        <v>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28.5" customHeight="1" x14ac:dyDescent="0.2">
      <c r="A39" s="1"/>
      <c r="B39" s="7" t="s">
        <v>428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ht="14.25" customHeight="1" x14ac:dyDescent="0.25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</row>
    <row r="41" spans="1:18" ht="11.25" customHeight="1" x14ac:dyDescent="0.25">
      <c r="A41" s="322"/>
      <c r="B41" s="322"/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</row>
    <row r="58" spans="2:2" x14ac:dyDescent="0.25">
      <c r="B58" s="321"/>
    </row>
  </sheetData>
  <mergeCells count="25">
    <mergeCell ref="A3:Q3"/>
    <mergeCell ref="C23:G23"/>
    <mergeCell ref="B5:B7"/>
    <mergeCell ref="K23:O23"/>
    <mergeCell ref="A5:A7"/>
    <mergeCell ref="A11:B11"/>
    <mergeCell ref="A16:B16"/>
    <mergeCell ref="A17:B17"/>
    <mergeCell ref="M5:Q6"/>
    <mergeCell ref="A38:R38"/>
    <mergeCell ref="A32:Q32"/>
    <mergeCell ref="A33:Q33"/>
    <mergeCell ref="A28:Q28"/>
    <mergeCell ref="A31:Q31"/>
    <mergeCell ref="A34:Q34"/>
    <mergeCell ref="B39:R39"/>
    <mergeCell ref="C5:L5"/>
    <mergeCell ref="C6:G6"/>
    <mergeCell ref="H6:L6"/>
    <mergeCell ref="C26:H26"/>
    <mergeCell ref="K26:P26"/>
    <mergeCell ref="A35:Q35"/>
    <mergeCell ref="A30:Q30"/>
    <mergeCell ref="A29:Q29"/>
    <mergeCell ref="A36:Q36"/>
  </mergeCells>
  <conditionalFormatting sqref="E25">
    <cfRule type="duplicateValues" dxfId="1" priority="2"/>
  </conditionalFormatting>
  <conditionalFormatting sqref="M25">
    <cfRule type="duplicateValues" dxfId="0" priority="1"/>
  </conditionalFormatting>
  <pageMargins left="0.39370078740157483" right="0.31496062992125984" top="0.78740157480314965" bottom="0.39370078740157483" header="0.19685039370078741" footer="0.19685039370078741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4д матер</vt:lpstr>
      <vt:lpstr>9д ОЗП</vt:lpstr>
      <vt:lpstr>12 ОХР</vt:lpstr>
      <vt:lpstr>23 труд</vt:lpstr>
      <vt:lpstr>'12 ОХР'!Область_печати</vt:lpstr>
      <vt:lpstr>'23 труд'!Область_печати</vt:lpstr>
      <vt:lpstr>'4д матер'!Область_печати</vt:lpstr>
      <vt:lpstr>'9д ОЗП'!Область_печати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2023-03-09T12:38:13Z</dcterms:created>
  <dcterms:modified xsi:type="dcterms:W3CDTF">2023-03-09T12:42:26Z</dcterms:modified>
</cp:coreProperties>
</file>